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drawings/drawing37.xml" ContentType="application/vnd.openxmlformats-officedocument.drawing+xml"/>
  <Override PartName="/xl/comments37.xml" ContentType="application/vnd.openxmlformats-officedocument.spreadsheetml.comments+xml"/>
  <Override PartName="/xl/drawings/drawing38.xml" ContentType="application/vnd.openxmlformats-officedocument.drawing+xml"/>
  <Override PartName="/xl/comments38.xml" ContentType="application/vnd.openxmlformats-officedocument.spreadsheetml.comments+xml"/>
  <Override PartName="/xl/drawings/drawing39.xml" ContentType="application/vnd.openxmlformats-officedocument.drawing+xml"/>
  <Override PartName="/xl/comments39.xml" ContentType="application/vnd.openxmlformats-officedocument.spreadsheetml.comments+xml"/>
  <Override PartName="/xl/drawings/drawing40.xml" ContentType="application/vnd.openxmlformats-officedocument.drawing+xml"/>
  <Override PartName="/xl/comments40.xml" ContentType="application/vnd.openxmlformats-officedocument.spreadsheetml.comments+xml"/>
  <Override PartName="/xl/drawings/drawing41.xml" ContentType="application/vnd.openxmlformats-officedocument.drawing+xml"/>
  <Override PartName="/xl/comments41.xml" ContentType="application/vnd.openxmlformats-officedocument.spreadsheetml.comments+xml"/>
  <Override PartName="/xl/drawings/drawing42.xml" ContentType="application/vnd.openxmlformats-officedocument.drawing+xml"/>
  <Override PartName="/xl/drawings/drawing43.xml" ContentType="application/vnd.openxmlformats-officedocument.drawing+xml"/>
  <Override PartName="/xl/comments4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rv2012\Pubblica\Ufficio Tecnico\LAVORI\Report\Report Ditte\2024\Tecnocostruzioni\MAF24\07\"/>
    </mc:Choice>
  </mc:AlternateContent>
  <xr:revisionPtr revIDLastSave="0" documentId="13_ncr:1_{A03D82EA-996B-4322-A218-E91BDDCEB506}" xr6:coauthVersionLast="47" xr6:coauthVersionMax="47" xr10:uidLastSave="{00000000-0000-0000-0000-000000000000}"/>
  <bookViews>
    <workbookView xWindow="-120" yWindow="-120" windowWidth="29040" windowHeight="15840" firstSheet="10" activeTab="46" xr2:uid="{00000000-000D-0000-FFFF-FFFF00000000}"/>
  </bookViews>
  <sheets>
    <sheet name="INTESTAZIONE" sheetId="130" r:id="rId1"/>
    <sheet name="P.I. indennità mensile h2o" sheetId="10" r:id="rId2"/>
    <sheet name="P.I. indennità mensile fgn" sheetId="90" r:id="rId3"/>
    <sheet name="3" sheetId="91" r:id="rId4"/>
    <sheet name="4" sheetId="92" r:id="rId5"/>
    <sheet name="5" sheetId="107" r:id="rId6"/>
    <sheet name="6" sheetId="94" r:id="rId7"/>
    <sheet name="7" sheetId="95" r:id="rId8"/>
    <sheet name="8" sheetId="96" r:id="rId9"/>
    <sheet name="9" sheetId="97" r:id="rId10"/>
    <sheet name="10" sheetId="98" r:id="rId11"/>
    <sheet name="13" sheetId="102" r:id="rId12"/>
    <sheet name="11" sheetId="99" r:id="rId13"/>
    <sheet name="12" sheetId="100" r:id="rId14"/>
    <sheet name="14" sheetId="103" state="hidden" r:id="rId15"/>
    <sheet name="15" sheetId="104" state="hidden" r:id="rId16"/>
    <sheet name="16" sheetId="105" state="hidden" r:id="rId17"/>
    <sheet name="17" sheetId="82" state="hidden" r:id="rId18"/>
    <sheet name="18" sheetId="83" state="hidden" r:id="rId19"/>
    <sheet name="19" sheetId="84" state="hidden" r:id="rId20"/>
    <sheet name="20" sheetId="86" state="hidden" r:id="rId21"/>
    <sheet name="21" sheetId="87" state="hidden" r:id="rId22"/>
    <sheet name="22" sheetId="88" state="hidden" r:id="rId23"/>
    <sheet name="23" sheetId="89" state="hidden" r:id="rId24"/>
    <sheet name="24" sheetId="79" state="hidden" r:id="rId25"/>
    <sheet name="25" sheetId="80" state="hidden" r:id="rId26"/>
    <sheet name="26" sheetId="81" state="hidden" r:id="rId27"/>
    <sheet name="27" sheetId="77" state="hidden" r:id="rId28"/>
    <sheet name="28" sheetId="78" state="hidden" r:id="rId29"/>
    <sheet name="29" sheetId="106" state="hidden" r:id="rId30"/>
    <sheet name="30" sheetId="76" state="hidden" r:id="rId31"/>
    <sheet name="31" sheetId="135" state="hidden" r:id="rId32"/>
    <sheet name="32" sheetId="143" state="hidden" r:id="rId33"/>
    <sheet name="33" sheetId="142" state="hidden" r:id="rId34"/>
    <sheet name="34" sheetId="141" state="hidden" r:id="rId35"/>
    <sheet name="35" sheetId="140" state="hidden" r:id="rId36"/>
    <sheet name="36" sheetId="139" state="hidden" r:id="rId37"/>
    <sheet name="37" sheetId="138" state="hidden" r:id="rId38"/>
    <sheet name="38" sheetId="137" state="hidden" r:id="rId39"/>
    <sheet name="39" sheetId="136" state="hidden" r:id="rId40"/>
    <sheet name="40" sheetId="144" state="hidden" r:id="rId41"/>
    <sheet name="Servizi " sheetId="108" state="hidden" r:id="rId42"/>
    <sheet name="Autocert. corretta esecuzione" sheetId="125" r:id="rId43"/>
    <sheet name="Riassuntivo mese" sheetId="22" r:id="rId44"/>
    <sheet name="Sommario RC_MA24" sheetId="128" r:id="rId45"/>
    <sheet name="Sommario RC_MF24" sheetId="131" r:id="rId46"/>
    <sheet name="Indicazioni di fatturazione" sheetId="129" r:id="rId47"/>
    <sheet name="EPU " sheetId="101" r:id="rId48"/>
    <sheet name="Appoggio" sheetId="127" state="hidden" r:id="rId49"/>
  </sheets>
  <externalReferences>
    <externalReference r:id="rId50"/>
  </externalReferences>
  <definedNames>
    <definedName name="_xlnm._FilterDatabase" localSheetId="46" hidden="1">'Indicazioni di fatturazione'!$A$7:$L$188</definedName>
    <definedName name="_xlnm._FilterDatabase" localSheetId="1" hidden="1">'P.I. indennità mensile h2o'!$A$1:$O$34</definedName>
    <definedName name="_xlnm.Print_Area" localSheetId="10">'10'!$A$1:$O$34</definedName>
    <definedName name="_xlnm.Print_Area" localSheetId="12">'11'!$A$1:$O$34</definedName>
    <definedName name="_xlnm.Print_Area" localSheetId="13">'12'!$A$1:$O$34</definedName>
    <definedName name="_xlnm.Print_Area" localSheetId="11">'13'!$A$1:$O$35</definedName>
    <definedName name="_xlnm.Print_Area" localSheetId="14">'14'!$A$1:$O$34</definedName>
    <definedName name="_xlnm.Print_Area" localSheetId="15">'15'!$A$1:$O$34</definedName>
    <definedName name="_xlnm.Print_Area" localSheetId="16">'16'!$A$1:$O$34</definedName>
    <definedName name="_xlnm.Print_Area" localSheetId="17">'17'!$A$1:$O$34</definedName>
    <definedName name="_xlnm.Print_Area" localSheetId="18">'18'!$A$1:$O$34</definedName>
    <definedName name="_xlnm.Print_Area" localSheetId="19">'19'!$A$1:$O$34</definedName>
    <definedName name="_xlnm.Print_Area" localSheetId="20">'20'!$A$1:$O$34</definedName>
    <definedName name="_xlnm.Print_Area" localSheetId="21">'21'!$A$1:$O$34</definedName>
    <definedName name="_xlnm.Print_Area" localSheetId="22">'22'!$A$1:$O$34</definedName>
    <definedName name="_xlnm.Print_Area" localSheetId="23">'23'!$A$1:$O$34</definedName>
    <definedName name="_xlnm.Print_Area" localSheetId="24">'24'!$A$1:$O$34</definedName>
    <definedName name="_xlnm.Print_Area" localSheetId="25">'25'!$A$1:$O$34</definedName>
    <definedName name="_xlnm.Print_Area" localSheetId="26">'26'!$A$1:$O$34</definedName>
    <definedName name="_xlnm.Print_Area" localSheetId="27">'27'!$A$1:$O$34</definedName>
    <definedName name="_xlnm.Print_Area" localSheetId="28">'28'!$A$1:$O$34</definedName>
    <definedName name="_xlnm.Print_Area" localSheetId="29">'29'!$A$1:$O$34</definedName>
    <definedName name="_xlnm.Print_Area" localSheetId="3">'3'!$A$1:$O$34</definedName>
    <definedName name="_xlnm.Print_Area" localSheetId="30">'30'!$A$1:$O$34</definedName>
    <definedName name="_xlnm.Print_Area" localSheetId="31">'31'!$A$1:$O$34</definedName>
    <definedName name="_xlnm.Print_Area" localSheetId="32">'32'!$A$1:$O$34</definedName>
    <definedName name="_xlnm.Print_Area" localSheetId="33">'33'!$A$1:$O$34</definedName>
    <definedName name="_xlnm.Print_Area" localSheetId="34">'34'!$A$1:$O$34</definedName>
    <definedName name="_xlnm.Print_Area" localSheetId="35">'35'!$A$1:$O$34</definedName>
    <definedName name="_xlnm.Print_Area" localSheetId="36">'36'!$A$1:$O$34</definedName>
    <definedName name="_xlnm.Print_Area" localSheetId="37">'37'!$A$1:$O$34</definedName>
    <definedName name="_xlnm.Print_Area" localSheetId="38">'38'!$A$1:$O$34</definedName>
    <definedName name="_xlnm.Print_Area" localSheetId="39">'39'!$A$1:$O$34</definedName>
    <definedName name="_xlnm.Print_Area" localSheetId="4">'4'!$A$1:$O$34</definedName>
    <definedName name="_xlnm.Print_Area" localSheetId="40">'40'!$A$1:$O$34</definedName>
    <definedName name="_xlnm.Print_Area" localSheetId="5">'5'!$A$1:$O$36</definedName>
    <definedName name="_xlnm.Print_Area" localSheetId="6">'6'!$A$1:$O$34</definedName>
    <definedName name="_xlnm.Print_Area" localSheetId="7">'7'!$A$1:$O$35</definedName>
    <definedName name="_xlnm.Print_Area" localSheetId="8">'8'!$A$1:$O$34</definedName>
    <definedName name="_xlnm.Print_Area" localSheetId="9">'9'!$A$1:$O$34</definedName>
    <definedName name="_xlnm.Print_Area" localSheetId="42">'Autocert. corretta esecuzione'!$A$1:$E$49</definedName>
    <definedName name="_xlnm.Print_Area" localSheetId="46">'Indicazioni di fatturazione'!$B$1:$J$188</definedName>
    <definedName name="_xlnm.Print_Area" localSheetId="0">INTESTAZIONE!$A$1:$F$26</definedName>
    <definedName name="_xlnm.Print_Area" localSheetId="2">'P.I. indennità mensile fgn'!$A$1:$O$32</definedName>
    <definedName name="_xlnm.Print_Area" localSheetId="1">'P.I. indennità mensile h2o'!$A$1:$O$32</definedName>
    <definedName name="_xlnm.Print_Area" localSheetId="43">'Riassuntivo mese'!$A$1:$T$21</definedName>
    <definedName name="_xlnm.Print_Area" localSheetId="41">'Servizi '!$A$1:$O$32</definedName>
    <definedName name="_xlnm.Print_Area" localSheetId="44">'Sommario RC_MA24'!$A$1:$I$10</definedName>
    <definedName name="_xlnm.Print_Area" localSheetId="45">'Sommario RC_MF24'!$A$1:$I$10</definedName>
    <definedName name="moa">Appoggio!$A$2</definedName>
    <definedName name="mof">Appoggio!$A$4</definedName>
    <definedName name="msa">Appoggio!$A$3</definedName>
    <definedName name="msf">Appoggio!$A$5</definedName>
    <definedName name="Ribasso">'EPU '!$K$2</definedName>
    <definedName name="TOTALE1">'P.I. indennità mensile h2o'!$O$32</definedName>
    <definedName name="TOTALE10">'10'!$O$34</definedName>
    <definedName name="TOTALE11">'11'!$O$34</definedName>
    <definedName name="TOTALE12">'12'!$O$34</definedName>
    <definedName name="TOTALE13">'13'!$O$35</definedName>
    <definedName name="TOTALE14">'14'!$O$34</definedName>
    <definedName name="TOTALE15">'15'!$O$34</definedName>
    <definedName name="TOTALE18">'8'!$O$34</definedName>
    <definedName name="TOTALE2">'P.I. indennità mensile fgn'!$O$32</definedName>
    <definedName name="TOTALE3">'3'!$O$34</definedName>
    <definedName name="TOTALE4">'4'!$O$34</definedName>
    <definedName name="TOTALE5">'5'!$O$36</definedName>
    <definedName name="TOTALE6">'6'!$O$34</definedName>
    <definedName name="TOTALE7">'7'!$O$35</definedName>
    <definedName name="TOTALE9">'9'!$O$34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102" l="1"/>
  <c r="M21" i="102"/>
  <c r="N21" i="102"/>
  <c r="O21" i="102"/>
  <c r="P11" i="98"/>
  <c r="P11" i="97"/>
  <c r="P11" i="96"/>
  <c r="P11" i="94" l="1"/>
  <c r="K12" i="92"/>
  <c r="Q12" i="92"/>
  <c r="P12" i="92"/>
  <c r="E23" i="130" l="1"/>
  <c r="C23" i="130"/>
  <c r="L14" i="95" l="1"/>
  <c r="M14" i="95"/>
  <c r="N14" i="95"/>
  <c r="O14" i="95"/>
  <c r="L15" i="107"/>
  <c r="M15" i="107"/>
  <c r="N15" i="107"/>
  <c r="O15" i="107"/>
  <c r="L16" i="107"/>
  <c r="M16" i="107"/>
  <c r="N16" i="107"/>
  <c r="O16" i="107"/>
  <c r="O33" i="107"/>
  <c r="M31" i="107"/>
  <c r="O29" i="107"/>
  <c r="N29" i="107"/>
  <c r="M29" i="107"/>
  <c r="L29" i="107"/>
  <c r="O28" i="107"/>
  <c r="N28" i="107"/>
  <c r="M28" i="107"/>
  <c r="L28" i="107"/>
  <c r="O27" i="107"/>
  <c r="N27" i="107"/>
  <c r="M27" i="107"/>
  <c r="L27" i="107"/>
  <c r="O26" i="107"/>
  <c r="N26" i="107"/>
  <c r="M26" i="107"/>
  <c r="L26" i="107"/>
  <c r="O25" i="107"/>
  <c r="N25" i="107"/>
  <c r="M25" i="107"/>
  <c r="L25" i="107"/>
  <c r="O23" i="107"/>
  <c r="N23" i="107"/>
  <c r="M23" i="107"/>
  <c r="L23" i="107"/>
  <c r="O22" i="107"/>
  <c r="N22" i="107"/>
  <c r="M22" i="107"/>
  <c r="L22" i="107"/>
  <c r="O21" i="107"/>
  <c r="N21" i="107"/>
  <c r="M21" i="107"/>
  <c r="L21" i="107"/>
  <c r="O20" i="107"/>
  <c r="N20" i="107"/>
  <c r="M20" i="107"/>
  <c r="L20" i="107"/>
  <c r="O18" i="107"/>
  <c r="N18" i="107"/>
  <c r="M18" i="107"/>
  <c r="L18" i="107"/>
  <c r="O17" i="107"/>
  <c r="N17" i="107"/>
  <c r="M17" i="107"/>
  <c r="L17" i="107"/>
  <c r="O14" i="107"/>
  <c r="N14" i="107"/>
  <c r="M14" i="107"/>
  <c r="L14" i="107"/>
  <c r="O13" i="107"/>
  <c r="N13" i="107"/>
  <c r="M13" i="107"/>
  <c r="L13" i="107"/>
  <c r="O12" i="107"/>
  <c r="N12" i="107"/>
  <c r="M12" i="107"/>
  <c r="L12" i="107"/>
  <c r="O11" i="107"/>
  <c r="N11" i="107"/>
  <c r="M11" i="107"/>
  <c r="L11" i="107"/>
  <c r="B3" i="107"/>
  <c r="O31" i="92"/>
  <c r="M29" i="92"/>
  <c r="O27" i="92"/>
  <c r="N27" i="92"/>
  <c r="M27" i="92"/>
  <c r="L27" i="92"/>
  <c r="O26" i="92"/>
  <c r="N26" i="92"/>
  <c r="M26" i="92"/>
  <c r="L26" i="92"/>
  <c r="O25" i="92"/>
  <c r="N25" i="92"/>
  <c r="M25" i="92"/>
  <c r="L25" i="92"/>
  <c r="O24" i="92"/>
  <c r="N24" i="92"/>
  <c r="M24" i="92"/>
  <c r="L24" i="92"/>
  <c r="O23" i="92"/>
  <c r="N23" i="92"/>
  <c r="M23" i="92"/>
  <c r="L23" i="92"/>
  <c r="O21" i="92"/>
  <c r="N21" i="92"/>
  <c r="M21" i="92"/>
  <c r="L21" i="92"/>
  <c r="O20" i="92"/>
  <c r="N20" i="92"/>
  <c r="M20" i="92"/>
  <c r="L20" i="92"/>
  <c r="O19" i="92"/>
  <c r="N19" i="92"/>
  <c r="M19" i="92"/>
  <c r="M22" i="92" s="1"/>
  <c r="L19" i="92"/>
  <c r="O18" i="92"/>
  <c r="N18" i="92"/>
  <c r="M18" i="92"/>
  <c r="L18" i="92"/>
  <c r="O16" i="92"/>
  <c r="N16" i="92"/>
  <c r="M16" i="92"/>
  <c r="L16" i="92"/>
  <c r="O15" i="92"/>
  <c r="N15" i="92"/>
  <c r="M15" i="92"/>
  <c r="L15" i="92"/>
  <c r="O14" i="92"/>
  <c r="N14" i="92"/>
  <c r="M14" i="92"/>
  <c r="L14" i="92"/>
  <c r="O13" i="92"/>
  <c r="N13" i="92"/>
  <c r="M13" i="92"/>
  <c r="L13" i="92"/>
  <c r="O12" i="92"/>
  <c r="N12" i="92"/>
  <c r="M12" i="92"/>
  <c r="L12" i="92"/>
  <c r="O11" i="92"/>
  <c r="N11" i="92"/>
  <c r="M11" i="92"/>
  <c r="L11" i="92"/>
  <c r="B3" i="92"/>
  <c r="O31" i="94"/>
  <c r="M29" i="94"/>
  <c r="O27" i="94"/>
  <c r="N27" i="94"/>
  <c r="M27" i="94"/>
  <c r="L27" i="94"/>
  <c r="O26" i="94"/>
  <c r="N26" i="94"/>
  <c r="M26" i="94"/>
  <c r="L26" i="94"/>
  <c r="O25" i="94"/>
  <c r="N25" i="94"/>
  <c r="M25" i="94"/>
  <c r="L25" i="94"/>
  <c r="O24" i="94"/>
  <c r="N24" i="94"/>
  <c r="M24" i="94"/>
  <c r="L24" i="94"/>
  <c r="O23" i="94"/>
  <c r="O28" i="94" s="1"/>
  <c r="N23" i="94"/>
  <c r="N28" i="94" s="1"/>
  <c r="M23" i="94"/>
  <c r="M28" i="94" s="1"/>
  <c r="L23" i="94"/>
  <c r="O21" i="94"/>
  <c r="N21" i="94"/>
  <c r="M21" i="94"/>
  <c r="L21" i="94"/>
  <c r="O20" i="94"/>
  <c r="N20" i="94"/>
  <c r="M20" i="94"/>
  <c r="L20" i="94"/>
  <c r="O19" i="94"/>
  <c r="N19" i="94"/>
  <c r="M19" i="94"/>
  <c r="L19" i="94"/>
  <c r="O18" i="94"/>
  <c r="N18" i="94"/>
  <c r="M18" i="94"/>
  <c r="M22" i="94" s="1"/>
  <c r="L18" i="94"/>
  <c r="L22" i="94" s="1"/>
  <c r="O16" i="94"/>
  <c r="N16" i="94"/>
  <c r="M16" i="94"/>
  <c r="L16" i="94"/>
  <c r="O15" i="94"/>
  <c r="N15" i="94"/>
  <c r="M15" i="94"/>
  <c r="L15" i="94"/>
  <c r="O14" i="94"/>
  <c r="N14" i="94"/>
  <c r="M14" i="94"/>
  <c r="L14" i="94"/>
  <c r="O13" i="94"/>
  <c r="N13" i="94"/>
  <c r="M13" i="94"/>
  <c r="L13" i="94"/>
  <c r="O12" i="94"/>
  <c r="N12" i="94"/>
  <c r="M12" i="94"/>
  <c r="L12" i="94"/>
  <c r="O11" i="94"/>
  <c r="N11" i="94"/>
  <c r="M11" i="94"/>
  <c r="L11" i="94"/>
  <c r="B3" i="94"/>
  <c r="S13" i="22"/>
  <c r="S12" i="22"/>
  <c r="S11" i="22"/>
  <c r="S10" i="22"/>
  <c r="S9" i="22"/>
  <c r="S8" i="22"/>
  <c r="S7" i="22"/>
  <c r="S6" i="22"/>
  <c r="S5" i="22"/>
  <c r="R13" i="22"/>
  <c r="R12" i="22"/>
  <c r="R11" i="22"/>
  <c r="R10" i="22"/>
  <c r="R9" i="22"/>
  <c r="R8" i="22"/>
  <c r="R7" i="22"/>
  <c r="R6" i="22"/>
  <c r="R5" i="22"/>
  <c r="L17" i="92" l="1"/>
  <c r="M17" i="92"/>
  <c r="N17" i="92"/>
  <c r="O17" i="92"/>
  <c r="L28" i="94"/>
  <c r="N22" i="94"/>
  <c r="O22" i="94"/>
  <c r="M17" i="94"/>
  <c r="L17" i="94"/>
  <c r="O17" i="94"/>
  <c r="N17" i="94"/>
  <c r="I29" i="94" s="1"/>
  <c r="N29" i="94" s="1"/>
  <c r="N30" i="94" s="1"/>
  <c r="N33" i="94" s="1"/>
  <c r="L24" i="107"/>
  <c r="M24" i="107"/>
  <c r="N24" i="107"/>
  <c r="O24" i="107"/>
  <c r="N30" i="107"/>
  <c r="O30" i="107"/>
  <c r="L30" i="107"/>
  <c r="M30" i="107"/>
  <c r="M19" i="107"/>
  <c r="L19" i="107"/>
  <c r="N19" i="107"/>
  <c r="O19" i="107"/>
  <c r="N22" i="92"/>
  <c r="O22" i="92"/>
  <c r="L22" i="92"/>
  <c r="M28" i="92"/>
  <c r="N28" i="92"/>
  <c r="O28" i="92"/>
  <c r="L28" i="92"/>
  <c r="M30" i="94"/>
  <c r="M33" i="94" s="1"/>
  <c r="B9" i="131"/>
  <c r="B9" i="128"/>
  <c r="B8" i="22"/>
  <c r="C9" i="90"/>
  <c r="D9" i="90"/>
  <c r="E9" i="90"/>
  <c r="F9" i="90"/>
  <c r="G9" i="90"/>
  <c r="H9" i="90"/>
  <c r="I9" i="90"/>
  <c r="J9" i="90"/>
  <c r="B9" i="90"/>
  <c r="C9" i="10"/>
  <c r="D9" i="10"/>
  <c r="E9" i="10"/>
  <c r="F9" i="10"/>
  <c r="G9" i="10"/>
  <c r="H9" i="10"/>
  <c r="I9" i="10"/>
  <c r="J9" i="10"/>
  <c r="B9" i="10"/>
  <c r="M30" i="92" l="1"/>
  <c r="M33" i="92" s="1"/>
  <c r="G29" i="94"/>
  <c r="G31" i="107"/>
  <c r="L31" i="107" s="1"/>
  <c r="L32" i="107" s="1"/>
  <c r="L35" i="107" s="1"/>
  <c r="M32" i="107"/>
  <c r="M35" i="107" s="1"/>
  <c r="I31" i="107"/>
  <c r="N31" i="107" s="1"/>
  <c r="N32" i="107" s="1"/>
  <c r="N35" i="107" s="1"/>
  <c r="I29" i="92"/>
  <c r="N29" i="92" s="1"/>
  <c r="N30" i="92" s="1"/>
  <c r="N33" i="92" s="1"/>
  <c r="G29" i="92"/>
  <c r="J29" i="92" s="1"/>
  <c r="O29" i="92" s="1"/>
  <c r="O30" i="92" s="1"/>
  <c r="J29" i="94"/>
  <c r="O29" i="94" s="1"/>
  <c r="O30" i="94" s="1"/>
  <c r="L29" i="94"/>
  <c r="L30" i="94" s="1"/>
  <c r="L33" i="94" s="1"/>
  <c r="F25" i="130"/>
  <c r="F24" i="130"/>
  <c r="F23" i="130"/>
  <c r="F22" i="130"/>
  <c r="F12" i="130"/>
  <c r="F11" i="130"/>
  <c r="F10" i="130"/>
  <c r="F9" i="130"/>
  <c r="F8" i="130"/>
  <c r="C7" i="130"/>
  <c r="F7" i="130" s="1"/>
  <c r="C6" i="130"/>
  <c r="F6" i="130" s="1"/>
  <c r="F4" i="130"/>
  <c r="B4" i="90" s="1"/>
  <c r="B3" i="135"/>
  <c r="A46" i="125"/>
  <c r="Q1" i="127"/>
  <c r="H9" i="131"/>
  <c r="C9" i="131"/>
  <c r="D9" i="131"/>
  <c r="E9" i="131"/>
  <c r="F9" i="131"/>
  <c r="G9" i="131"/>
  <c r="H9" i="128"/>
  <c r="P1" i="127" s="1"/>
  <c r="G9" i="128"/>
  <c r="O1" i="127" s="1"/>
  <c r="F9" i="128"/>
  <c r="N1" i="127" s="1"/>
  <c r="E9" i="128"/>
  <c r="M1" i="127" s="1"/>
  <c r="D9" i="128"/>
  <c r="L1" i="127" s="1"/>
  <c r="A51" i="127"/>
  <c r="A42" i="127"/>
  <c r="R42" i="127" s="1"/>
  <c r="B131" i="129" s="1"/>
  <c r="A43" i="127"/>
  <c r="AL43" i="127" s="1"/>
  <c r="A44" i="127"/>
  <c r="AN44" i="127" s="1"/>
  <c r="A45" i="127"/>
  <c r="AJ45" i="127" s="1"/>
  <c r="A46" i="127"/>
  <c r="R46" i="127" s="1"/>
  <c r="C135" i="129" s="1"/>
  <c r="A47" i="127"/>
  <c r="A48" i="127"/>
  <c r="U48" i="127" s="1"/>
  <c r="A49" i="127"/>
  <c r="R49" i="127" s="1"/>
  <c r="A50" i="127"/>
  <c r="AH50" i="127" s="1"/>
  <c r="O18" i="138"/>
  <c r="O11" i="142"/>
  <c r="B51" i="127"/>
  <c r="B50" i="127"/>
  <c r="B49" i="127"/>
  <c r="B48" i="127"/>
  <c r="B47" i="127"/>
  <c r="B46" i="127"/>
  <c r="B45" i="127"/>
  <c r="B44" i="127"/>
  <c r="B43" i="127"/>
  <c r="B42" i="127"/>
  <c r="E51" i="127"/>
  <c r="E50" i="127"/>
  <c r="E49" i="127"/>
  <c r="E48" i="127"/>
  <c r="E47" i="127"/>
  <c r="E46" i="127"/>
  <c r="E45" i="127"/>
  <c r="E44" i="127"/>
  <c r="E43" i="127"/>
  <c r="E42" i="127"/>
  <c r="D51" i="127"/>
  <c r="D50" i="127"/>
  <c r="D49" i="127"/>
  <c r="D48" i="127"/>
  <c r="D47" i="127"/>
  <c r="D46" i="127"/>
  <c r="D45" i="127"/>
  <c r="D44" i="127"/>
  <c r="D43" i="127"/>
  <c r="D42" i="127"/>
  <c r="C51" i="127"/>
  <c r="C50" i="127"/>
  <c r="C49" i="127"/>
  <c r="C48" i="127"/>
  <c r="C47" i="127"/>
  <c r="C46" i="127"/>
  <c r="C45" i="127"/>
  <c r="C44" i="127"/>
  <c r="C43" i="127"/>
  <c r="C42" i="127"/>
  <c r="O31" i="144"/>
  <c r="M29" i="144"/>
  <c r="O27" i="144"/>
  <c r="N27" i="144"/>
  <c r="M27" i="144"/>
  <c r="L27" i="144"/>
  <c r="O26" i="144"/>
  <c r="N26" i="144"/>
  <c r="M26" i="144"/>
  <c r="L26" i="144"/>
  <c r="O25" i="144"/>
  <c r="N25" i="144"/>
  <c r="M25" i="144"/>
  <c r="L25" i="144"/>
  <c r="O24" i="144"/>
  <c r="N24" i="144"/>
  <c r="M24" i="144"/>
  <c r="L24" i="144"/>
  <c r="O23" i="144"/>
  <c r="N23" i="144"/>
  <c r="M23" i="144"/>
  <c r="L23" i="144"/>
  <c r="O21" i="144"/>
  <c r="N21" i="144"/>
  <c r="M21" i="144"/>
  <c r="L21" i="144"/>
  <c r="O20" i="144"/>
  <c r="N20" i="144"/>
  <c r="M20" i="144"/>
  <c r="L20" i="144"/>
  <c r="O19" i="144"/>
  <c r="N19" i="144"/>
  <c r="M19" i="144"/>
  <c r="L19" i="144"/>
  <c r="O18" i="144"/>
  <c r="N18" i="144"/>
  <c r="M18" i="144"/>
  <c r="L18" i="144"/>
  <c r="O16" i="144"/>
  <c r="N16" i="144"/>
  <c r="M16" i="144"/>
  <c r="L16" i="144"/>
  <c r="O15" i="144"/>
  <c r="N15" i="144"/>
  <c r="M15" i="144"/>
  <c r="L15" i="144"/>
  <c r="O14" i="144"/>
  <c r="N14" i="144"/>
  <c r="M14" i="144"/>
  <c r="L14" i="144"/>
  <c r="O13" i="144"/>
  <c r="N13" i="144"/>
  <c r="M13" i="144"/>
  <c r="L13" i="144"/>
  <c r="O12" i="144"/>
  <c r="N12" i="144"/>
  <c r="M12" i="144"/>
  <c r="L12" i="144"/>
  <c r="O11" i="144"/>
  <c r="O17" i="144" s="1"/>
  <c r="N11" i="144"/>
  <c r="M11" i="144"/>
  <c r="L11" i="144"/>
  <c r="O31" i="143"/>
  <c r="M29" i="143"/>
  <c r="O27" i="143"/>
  <c r="N27" i="143"/>
  <c r="M27" i="143"/>
  <c r="L27" i="143"/>
  <c r="O26" i="143"/>
  <c r="N26" i="143"/>
  <c r="M26" i="143"/>
  <c r="L26" i="143"/>
  <c r="O25" i="143"/>
  <c r="N25" i="143"/>
  <c r="M25" i="143"/>
  <c r="L25" i="143"/>
  <c r="O24" i="143"/>
  <c r="N24" i="143"/>
  <c r="M24" i="143"/>
  <c r="L24" i="143"/>
  <c r="O23" i="143"/>
  <c r="N23" i="143"/>
  <c r="N28" i="143" s="1"/>
  <c r="M23" i="143"/>
  <c r="M28" i="143" s="1"/>
  <c r="L23" i="143"/>
  <c r="O21" i="143"/>
  <c r="N21" i="143"/>
  <c r="M21" i="143"/>
  <c r="L21" i="143"/>
  <c r="O20" i="143"/>
  <c r="N20" i="143"/>
  <c r="M20" i="143"/>
  <c r="L20" i="143"/>
  <c r="O19" i="143"/>
  <c r="N19" i="143"/>
  <c r="M19" i="143"/>
  <c r="L19" i="143"/>
  <c r="O18" i="143"/>
  <c r="N18" i="143"/>
  <c r="M18" i="143"/>
  <c r="L18" i="143"/>
  <c r="O16" i="143"/>
  <c r="N16" i="143"/>
  <c r="M16" i="143"/>
  <c r="L16" i="143"/>
  <c r="O15" i="143"/>
  <c r="N15" i="143"/>
  <c r="M15" i="143"/>
  <c r="L15" i="143"/>
  <c r="O14" i="143"/>
  <c r="N14" i="143"/>
  <c r="M14" i="143"/>
  <c r="L14" i="143"/>
  <c r="O13" i="143"/>
  <c r="N13" i="143"/>
  <c r="M13" i="143"/>
  <c r="L13" i="143"/>
  <c r="O12" i="143"/>
  <c r="N12" i="143"/>
  <c r="M12" i="143"/>
  <c r="L12" i="143"/>
  <c r="O11" i="143"/>
  <c r="N11" i="143"/>
  <c r="M11" i="143"/>
  <c r="L11" i="143"/>
  <c r="O31" i="142"/>
  <c r="M29" i="142"/>
  <c r="O27" i="142"/>
  <c r="N27" i="142"/>
  <c r="M27" i="142"/>
  <c r="L27" i="142"/>
  <c r="O26" i="142"/>
  <c r="N26" i="142"/>
  <c r="M26" i="142"/>
  <c r="L26" i="142"/>
  <c r="O25" i="142"/>
  <c r="N25" i="142"/>
  <c r="M25" i="142"/>
  <c r="L25" i="142"/>
  <c r="O24" i="142"/>
  <c r="N24" i="142"/>
  <c r="M24" i="142"/>
  <c r="L24" i="142"/>
  <c r="O23" i="142"/>
  <c r="N23" i="142"/>
  <c r="M23" i="142"/>
  <c r="L23" i="142"/>
  <c r="O21" i="142"/>
  <c r="N21" i="142"/>
  <c r="M21" i="142"/>
  <c r="L21" i="142"/>
  <c r="O20" i="142"/>
  <c r="N20" i="142"/>
  <c r="M20" i="142"/>
  <c r="L20" i="142"/>
  <c r="O19" i="142"/>
  <c r="N19" i="142"/>
  <c r="M19" i="142"/>
  <c r="L19" i="142"/>
  <c r="O18" i="142"/>
  <c r="N18" i="142"/>
  <c r="M18" i="142"/>
  <c r="L18" i="142"/>
  <c r="O16" i="142"/>
  <c r="N16" i="142"/>
  <c r="M16" i="142"/>
  <c r="L16" i="142"/>
  <c r="O15" i="142"/>
  <c r="N15" i="142"/>
  <c r="M15" i="142"/>
  <c r="L15" i="142"/>
  <c r="O14" i="142"/>
  <c r="N14" i="142"/>
  <c r="M14" i="142"/>
  <c r="L14" i="142"/>
  <c r="O13" i="142"/>
  <c r="N13" i="142"/>
  <c r="M13" i="142"/>
  <c r="L13" i="142"/>
  <c r="O12" i="142"/>
  <c r="N12" i="142"/>
  <c r="M12" i="142"/>
  <c r="L12" i="142"/>
  <c r="N11" i="142"/>
  <c r="M11" i="142"/>
  <c r="L11" i="142"/>
  <c r="O31" i="141"/>
  <c r="M29" i="141"/>
  <c r="O27" i="141"/>
  <c r="N27" i="141"/>
  <c r="M27" i="141"/>
  <c r="L27" i="141"/>
  <c r="O26" i="141"/>
  <c r="N26" i="141"/>
  <c r="M26" i="141"/>
  <c r="L26" i="141"/>
  <c r="O25" i="141"/>
  <c r="N25" i="141"/>
  <c r="M25" i="141"/>
  <c r="L25" i="141"/>
  <c r="O24" i="141"/>
  <c r="N24" i="141"/>
  <c r="M24" i="141"/>
  <c r="L24" i="141"/>
  <c r="O23" i="141"/>
  <c r="N23" i="141"/>
  <c r="M23" i="141"/>
  <c r="L23" i="141"/>
  <c r="O21" i="141"/>
  <c r="N21" i="141"/>
  <c r="M21" i="141"/>
  <c r="L21" i="141"/>
  <c r="O20" i="141"/>
  <c r="N20" i="141"/>
  <c r="M20" i="141"/>
  <c r="L20" i="141"/>
  <c r="O19" i="141"/>
  <c r="N19" i="141"/>
  <c r="M19" i="141"/>
  <c r="L19" i="141"/>
  <c r="O18" i="141"/>
  <c r="N18" i="141"/>
  <c r="M18" i="141"/>
  <c r="L18" i="141"/>
  <c r="O16" i="141"/>
  <c r="N16" i="141"/>
  <c r="M16" i="141"/>
  <c r="L16" i="141"/>
  <c r="O15" i="141"/>
  <c r="N15" i="141"/>
  <c r="M15" i="141"/>
  <c r="L15" i="141"/>
  <c r="O14" i="141"/>
  <c r="N14" i="141"/>
  <c r="M14" i="141"/>
  <c r="L14" i="141"/>
  <c r="O13" i="141"/>
  <c r="N13" i="141"/>
  <c r="M13" i="141"/>
  <c r="L13" i="141"/>
  <c r="O12" i="141"/>
  <c r="N12" i="141"/>
  <c r="M12" i="141"/>
  <c r="L12" i="141"/>
  <c r="O11" i="141"/>
  <c r="N11" i="141"/>
  <c r="M11" i="141"/>
  <c r="L11" i="141"/>
  <c r="O31" i="140"/>
  <c r="M29" i="140"/>
  <c r="O27" i="140"/>
  <c r="N27" i="140"/>
  <c r="M27" i="140"/>
  <c r="L27" i="140"/>
  <c r="O26" i="140"/>
  <c r="N26" i="140"/>
  <c r="M26" i="140"/>
  <c r="L26" i="140"/>
  <c r="O25" i="140"/>
  <c r="N25" i="140"/>
  <c r="M25" i="140"/>
  <c r="L25" i="140"/>
  <c r="O24" i="140"/>
  <c r="N24" i="140"/>
  <c r="M24" i="140"/>
  <c r="L24" i="140"/>
  <c r="O23" i="140"/>
  <c r="N23" i="140"/>
  <c r="M23" i="140"/>
  <c r="L23" i="140"/>
  <c r="O21" i="140"/>
  <c r="N21" i="140"/>
  <c r="M21" i="140"/>
  <c r="L21" i="140"/>
  <c r="O20" i="140"/>
  <c r="N20" i="140"/>
  <c r="M20" i="140"/>
  <c r="L20" i="140"/>
  <c r="O19" i="140"/>
  <c r="N19" i="140"/>
  <c r="M19" i="140"/>
  <c r="L19" i="140"/>
  <c r="O18" i="140"/>
  <c r="N18" i="140"/>
  <c r="M18" i="140"/>
  <c r="L18" i="140"/>
  <c r="O16" i="140"/>
  <c r="N16" i="140"/>
  <c r="M16" i="140"/>
  <c r="L16" i="140"/>
  <c r="O15" i="140"/>
  <c r="N15" i="140"/>
  <c r="M15" i="140"/>
  <c r="L15" i="140"/>
  <c r="O14" i="140"/>
  <c r="N14" i="140"/>
  <c r="M14" i="140"/>
  <c r="L14" i="140"/>
  <c r="O13" i="140"/>
  <c r="N13" i="140"/>
  <c r="M13" i="140"/>
  <c r="L13" i="140"/>
  <c r="O12" i="140"/>
  <c r="N12" i="140"/>
  <c r="M12" i="140"/>
  <c r="L12" i="140"/>
  <c r="O11" i="140"/>
  <c r="N11" i="140"/>
  <c r="M11" i="140"/>
  <c r="L11" i="140"/>
  <c r="O31" i="139"/>
  <c r="M29" i="139"/>
  <c r="O27" i="139"/>
  <c r="N27" i="139"/>
  <c r="M27" i="139"/>
  <c r="L27" i="139"/>
  <c r="O26" i="139"/>
  <c r="N26" i="139"/>
  <c r="M26" i="139"/>
  <c r="L26" i="139"/>
  <c r="O25" i="139"/>
  <c r="N25" i="139"/>
  <c r="M25" i="139"/>
  <c r="L25" i="139"/>
  <c r="O24" i="139"/>
  <c r="N24" i="139"/>
  <c r="M24" i="139"/>
  <c r="L24" i="139"/>
  <c r="O23" i="139"/>
  <c r="N23" i="139"/>
  <c r="M23" i="139"/>
  <c r="L23" i="139"/>
  <c r="O21" i="139"/>
  <c r="N21" i="139"/>
  <c r="M21" i="139"/>
  <c r="L21" i="139"/>
  <c r="O20" i="139"/>
  <c r="N20" i="139"/>
  <c r="M20" i="139"/>
  <c r="L20" i="139"/>
  <c r="O19" i="139"/>
  <c r="N19" i="139"/>
  <c r="M19" i="139"/>
  <c r="L19" i="139"/>
  <c r="O18" i="139"/>
  <c r="N18" i="139"/>
  <c r="M18" i="139"/>
  <c r="L18" i="139"/>
  <c r="O16" i="139"/>
  <c r="N16" i="139"/>
  <c r="M16" i="139"/>
  <c r="L16" i="139"/>
  <c r="O15" i="139"/>
  <c r="N15" i="139"/>
  <c r="M15" i="139"/>
  <c r="L15" i="139"/>
  <c r="O14" i="139"/>
  <c r="N14" i="139"/>
  <c r="M14" i="139"/>
  <c r="L14" i="139"/>
  <c r="O13" i="139"/>
  <c r="N13" i="139"/>
  <c r="M13" i="139"/>
  <c r="L13" i="139"/>
  <c r="O12" i="139"/>
  <c r="N12" i="139"/>
  <c r="M12" i="139"/>
  <c r="L12" i="139"/>
  <c r="O11" i="139"/>
  <c r="N11" i="139"/>
  <c r="M11" i="139"/>
  <c r="M17" i="139" s="1"/>
  <c r="L11" i="139"/>
  <c r="L17" i="139" s="1"/>
  <c r="O31" i="138"/>
  <c r="M29" i="138"/>
  <c r="O27" i="138"/>
  <c r="N27" i="138"/>
  <c r="M27" i="138"/>
  <c r="L27" i="138"/>
  <c r="O26" i="138"/>
  <c r="N26" i="138"/>
  <c r="M26" i="138"/>
  <c r="L26" i="138"/>
  <c r="O25" i="138"/>
  <c r="N25" i="138"/>
  <c r="M25" i="138"/>
  <c r="L25" i="138"/>
  <c r="O24" i="138"/>
  <c r="N24" i="138"/>
  <c r="M24" i="138"/>
  <c r="L24" i="138"/>
  <c r="O23" i="138"/>
  <c r="N23" i="138"/>
  <c r="M23" i="138"/>
  <c r="L23" i="138"/>
  <c r="O21" i="138"/>
  <c r="N21" i="138"/>
  <c r="M21" i="138"/>
  <c r="L21" i="138"/>
  <c r="O20" i="138"/>
  <c r="N20" i="138"/>
  <c r="M20" i="138"/>
  <c r="L20" i="138"/>
  <c r="O19" i="138"/>
  <c r="N19" i="138"/>
  <c r="M19" i="138"/>
  <c r="L19" i="138"/>
  <c r="N18" i="138"/>
  <c r="M18" i="138"/>
  <c r="L18" i="138"/>
  <c r="O16" i="138"/>
  <c r="N16" i="138"/>
  <c r="M16" i="138"/>
  <c r="L16" i="138"/>
  <c r="O15" i="138"/>
  <c r="N15" i="138"/>
  <c r="M15" i="138"/>
  <c r="L15" i="138"/>
  <c r="O14" i="138"/>
  <c r="N14" i="138"/>
  <c r="M14" i="138"/>
  <c r="L14" i="138"/>
  <c r="O13" i="138"/>
  <c r="N13" i="138"/>
  <c r="M13" i="138"/>
  <c r="L13" i="138"/>
  <c r="O12" i="138"/>
  <c r="N12" i="138"/>
  <c r="M12" i="138"/>
  <c r="L12" i="138"/>
  <c r="O11" i="138"/>
  <c r="N11" i="138"/>
  <c r="M11" i="138"/>
  <c r="L11" i="138"/>
  <c r="O31" i="137"/>
  <c r="M29" i="137"/>
  <c r="O27" i="137"/>
  <c r="N27" i="137"/>
  <c r="M27" i="137"/>
  <c r="L27" i="137"/>
  <c r="O26" i="137"/>
  <c r="N26" i="137"/>
  <c r="M26" i="137"/>
  <c r="L26" i="137"/>
  <c r="O25" i="137"/>
  <c r="N25" i="137"/>
  <c r="M25" i="137"/>
  <c r="L25" i="137"/>
  <c r="O24" i="137"/>
  <c r="N24" i="137"/>
  <c r="M24" i="137"/>
  <c r="L24" i="137"/>
  <c r="O23" i="137"/>
  <c r="N23" i="137"/>
  <c r="M23" i="137"/>
  <c r="L23" i="137"/>
  <c r="O21" i="137"/>
  <c r="N21" i="137"/>
  <c r="M21" i="137"/>
  <c r="L21" i="137"/>
  <c r="O20" i="137"/>
  <c r="N20" i="137"/>
  <c r="M20" i="137"/>
  <c r="L20" i="137"/>
  <c r="O19" i="137"/>
  <c r="N19" i="137"/>
  <c r="M19" i="137"/>
  <c r="L19" i="137"/>
  <c r="O18" i="137"/>
  <c r="O22" i="137" s="1"/>
  <c r="N18" i="137"/>
  <c r="M18" i="137"/>
  <c r="M22" i="137" s="1"/>
  <c r="L18" i="137"/>
  <c r="O16" i="137"/>
  <c r="N16" i="137"/>
  <c r="M16" i="137"/>
  <c r="L16" i="137"/>
  <c r="O15" i="137"/>
  <c r="N15" i="137"/>
  <c r="M15" i="137"/>
  <c r="L15" i="137"/>
  <c r="O14" i="137"/>
  <c r="N14" i="137"/>
  <c r="M14" i="137"/>
  <c r="L14" i="137"/>
  <c r="O13" i="137"/>
  <c r="N13" i="137"/>
  <c r="M13" i="137"/>
  <c r="L13" i="137"/>
  <c r="O12" i="137"/>
  <c r="N12" i="137"/>
  <c r="M12" i="137"/>
  <c r="L12" i="137"/>
  <c r="O11" i="137"/>
  <c r="N11" i="137"/>
  <c r="N17" i="137" s="1"/>
  <c r="M11" i="137"/>
  <c r="L11" i="137"/>
  <c r="O31" i="136"/>
  <c r="M29" i="136"/>
  <c r="O27" i="136"/>
  <c r="N27" i="136"/>
  <c r="M27" i="136"/>
  <c r="L27" i="136"/>
  <c r="O26" i="136"/>
  <c r="N26" i="136"/>
  <c r="M26" i="136"/>
  <c r="L26" i="136"/>
  <c r="O25" i="136"/>
  <c r="N25" i="136"/>
  <c r="M25" i="136"/>
  <c r="L25" i="136"/>
  <c r="O24" i="136"/>
  <c r="N24" i="136"/>
  <c r="M24" i="136"/>
  <c r="L24" i="136"/>
  <c r="O23" i="136"/>
  <c r="N23" i="136"/>
  <c r="M23" i="136"/>
  <c r="L23" i="136"/>
  <c r="O21" i="136"/>
  <c r="N21" i="136"/>
  <c r="M21" i="136"/>
  <c r="L21" i="136"/>
  <c r="O20" i="136"/>
  <c r="N20" i="136"/>
  <c r="M20" i="136"/>
  <c r="L20" i="136"/>
  <c r="O19" i="136"/>
  <c r="N19" i="136"/>
  <c r="M19" i="136"/>
  <c r="L19" i="136"/>
  <c r="O18" i="136"/>
  <c r="N18" i="136"/>
  <c r="M18" i="136"/>
  <c r="L18" i="136"/>
  <c r="O16" i="136"/>
  <c r="N16" i="136"/>
  <c r="M16" i="136"/>
  <c r="L16" i="136"/>
  <c r="O15" i="136"/>
  <c r="N15" i="136"/>
  <c r="M15" i="136"/>
  <c r="L15" i="136"/>
  <c r="O14" i="136"/>
  <c r="N14" i="136"/>
  <c r="M14" i="136"/>
  <c r="L14" i="136"/>
  <c r="O13" i="136"/>
  <c r="N13" i="136"/>
  <c r="M13" i="136"/>
  <c r="L13" i="136"/>
  <c r="O12" i="136"/>
  <c r="N12" i="136"/>
  <c r="M12" i="136"/>
  <c r="L12" i="136"/>
  <c r="O11" i="136"/>
  <c r="N11" i="136"/>
  <c r="M11" i="136"/>
  <c r="L11" i="136"/>
  <c r="B3" i="136"/>
  <c r="O31" i="135"/>
  <c r="M29" i="135"/>
  <c r="O27" i="135"/>
  <c r="N27" i="135"/>
  <c r="M27" i="135"/>
  <c r="L27" i="135"/>
  <c r="O26" i="135"/>
  <c r="N26" i="135"/>
  <c r="M26" i="135"/>
  <c r="L26" i="135"/>
  <c r="O25" i="135"/>
  <c r="N25" i="135"/>
  <c r="M25" i="135"/>
  <c r="L25" i="135"/>
  <c r="O24" i="135"/>
  <c r="N24" i="135"/>
  <c r="M24" i="135"/>
  <c r="L24" i="135"/>
  <c r="O23" i="135"/>
  <c r="N23" i="135"/>
  <c r="M23" i="135"/>
  <c r="L23" i="135"/>
  <c r="O21" i="135"/>
  <c r="N21" i="135"/>
  <c r="M21" i="135"/>
  <c r="L21" i="135"/>
  <c r="O20" i="135"/>
  <c r="N20" i="135"/>
  <c r="M20" i="135"/>
  <c r="L20" i="135"/>
  <c r="O19" i="135"/>
  <c r="N19" i="135"/>
  <c r="M19" i="135"/>
  <c r="L19" i="135"/>
  <c r="O18" i="135"/>
  <c r="N18" i="135"/>
  <c r="M18" i="135"/>
  <c r="L18" i="135"/>
  <c r="O16" i="135"/>
  <c r="N16" i="135"/>
  <c r="M16" i="135"/>
  <c r="L16" i="135"/>
  <c r="O15" i="135"/>
  <c r="N15" i="135"/>
  <c r="M15" i="135"/>
  <c r="L15" i="135"/>
  <c r="O14" i="135"/>
  <c r="N14" i="135"/>
  <c r="M14" i="135"/>
  <c r="L14" i="135"/>
  <c r="O13" i="135"/>
  <c r="N13" i="135"/>
  <c r="M13" i="135"/>
  <c r="L13" i="135"/>
  <c r="O12" i="135"/>
  <c r="N12" i="135"/>
  <c r="M12" i="135"/>
  <c r="L12" i="135"/>
  <c r="O11" i="135"/>
  <c r="N11" i="135"/>
  <c r="M11" i="135"/>
  <c r="L11" i="135"/>
  <c r="B4" i="10" l="1"/>
  <c r="J31" i="107"/>
  <c r="O31" i="107" s="1"/>
  <c r="O32" i="107" s="1"/>
  <c r="L29" i="92"/>
  <c r="L30" i="92" s="1"/>
  <c r="L33" i="92" s="1"/>
  <c r="O34" i="107"/>
  <c r="O35" i="107" s="1"/>
  <c r="O36" i="107" s="1"/>
  <c r="O32" i="92"/>
  <c r="O33" i="92" s="1"/>
  <c r="O34" i="92" s="1"/>
  <c r="O32" i="94"/>
  <c r="O33" i="94" s="1"/>
  <c r="O34" i="94" s="1"/>
  <c r="L17" i="135"/>
  <c r="N22" i="138"/>
  <c r="L17" i="141"/>
  <c r="M17" i="135"/>
  <c r="O28" i="138"/>
  <c r="M28" i="139"/>
  <c r="M17" i="141"/>
  <c r="O22" i="139"/>
  <c r="N17" i="141"/>
  <c r="L17" i="142"/>
  <c r="N28" i="138"/>
  <c r="L17" i="136"/>
  <c r="O28" i="139"/>
  <c r="O17" i="141"/>
  <c r="M17" i="142"/>
  <c r="N22" i="142"/>
  <c r="L17" i="143"/>
  <c r="L22" i="143"/>
  <c r="M17" i="136"/>
  <c r="L28" i="141"/>
  <c r="O22" i="142"/>
  <c r="M28" i="141"/>
  <c r="N17" i="143"/>
  <c r="L17" i="144"/>
  <c r="L28" i="144"/>
  <c r="N28" i="141"/>
  <c r="M28" i="137"/>
  <c r="L28" i="138"/>
  <c r="N22" i="139"/>
  <c r="L17" i="140"/>
  <c r="O28" i="143"/>
  <c r="M22" i="144"/>
  <c r="O17" i="139"/>
  <c r="M17" i="140"/>
  <c r="B3" i="140"/>
  <c r="P46" i="127"/>
  <c r="Z42" i="127"/>
  <c r="B3" i="139"/>
  <c r="B3" i="144"/>
  <c r="B3" i="137"/>
  <c r="B3" i="142"/>
  <c r="A4" i="125"/>
  <c r="B3" i="141"/>
  <c r="B3" i="138"/>
  <c r="B3" i="143"/>
  <c r="A5" i="125"/>
  <c r="AA43" i="127"/>
  <c r="O46" i="127"/>
  <c r="M43" i="127"/>
  <c r="K43" i="127"/>
  <c r="V48" i="127"/>
  <c r="Z43" i="127"/>
  <c r="S43" i="127"/>
  <c r="M17" i="144"/>
  <c r="N17" i="144"/>
  <c r="N22" i="144"/>
  <c r="O22" i="144"/>
  <c r="N28" i="136"/>
  <c r="O28" i="136"/>
  <c r="L28" i="136"/>
  <c r="M22" i="136"/>
  <c r="L22" i="136"/>
  <c r="N17" i="136"/>
  <c r="O17" i="136"/>
  <c r="L17" i="137"/>
  <c r="M17" i="137"/>
  <c r="O17" i="137"/>
  <c r="N22" i="137"/>
  <c r="L17" i="138"/>
  <c r="M17" i="138"/>
  <c r="N17" i="138"/>
  <c r="I29" i="138" s="1"/>
  <c r="N29" i="138" s="1"/>
  <c r="N30" i="138" s="1"/>
  <c r="N33" i="138" s="1"/>
  <c r="O17" i="138"/>
  <c r="N17" i="139"/>
  <c r="N17" i="140"/>
  <c r="O17" i="140"/>
  <c r="N22" i="140"/>
  <c r="N28" i="140"/>
  <c r="M28" i="140"/>
  <c r="L22" i="141"/>
  <c r="M22" i="141"/>
  <c r="N22" i="141"/>
  <c r="N17" i="142"/>
  <c r="O17" i="142"/>
  <c r="M17" i="143"/>
  <c r="O17" i="143"/>
  <c r="M28" i="135"/>
  <c r="O28" i="135"/>
  <c r="N22" i="135"/>
  <c r="O22" i="135"/>
  <c r="N17" i="135"/>
  <c r="O17" i="135"/>
  <c r="N46" i="127"/>
  <c r="T48" i="127"/>
  <c r="AI48" i="127"/>
  <c r="M45" i="127"/>
  <c r="X46" i="127"/>
  <c r="AH48" i="127"/>
  <c r="K45" i="127"/>
  <c r="W46" i="127"/>
  <c r="AC48" i="127"/>
  <c r="J45" i="127"/>
  <c r="B88" i="129" s="1"/>
  <c r="V46" i="127"/>
  <c r="AB48" i="127"/>
  <c r="AK46" i="127"/>
  <c r="O43" i="127"/>
  <c r="U45" i="127"/>
  <c r="AA48" i="127"/>
  <c r="AJ46" i="127"/>
  <c r="S45" i="127"/>
  <c r="AJ48" i="127"/>
  <c r="P48" i="127"/>
  <c r="L43" i="127"/>
  <c r="R45" i="127"/>
  <c r="E180" i="129" s="1"/>
  <c r="AI43" i="127"/>
  <c r="N48" i="127"/>
  <c r="W43" i="127"/>
  <c r="AC46" i="127"/>
  <c r="AH43" i="127"/>
  <c r="M48" i="127"/>
  <c r="J42" i="127"/>
  <c r="B85" i="129" s="1"/>
  <c r="U43" i="127"/>
  <c r="Z45" i="127"/>
  <c r="AN42" i="127"/>
  <c r="L48" i="127"/>
  <c r="X48" i="127"/>
  <c r="T43" i="127"/>
  <c r="AB43" i="127"/>
  <c r="X51" i="127"/>
  <c r="O51" i="127"/>
  <c r="R51" i="127"/>
  <c r="J51" i="127"/>
  <c r="Z51" i="127"/>
  <c r="S51" i="127"/>
  <c r="K51" i="127"/>
  <c r="AH51" i="127"/>
  <c r="AA51" i="127"/>
  <c r="T51" i="127"/>
  <c r="L51" i="127"/>
  <c r="AI51" i="127"/>
  <c r="AB51" i="127"/>
  <c r="U51" i="127"/>
  <c r="M51" i="127"/>
  <c r="AL51" i="127"/>
  <c r="AJ51" i="127"/>
  <c r="AC51" i="127"/>
  <c r="V51" i="127"/>
  <c r="N51" i="127"/>
  <c r="AK51" i="127"/>
  <c r="W51" i="127"/>
  <c r="AN51" i="127"/>
  <c r="P51" i="127"/>
  <c r="AA50" i="127"/>
  <c r="L50" i="127"/>
  <c r="AM51" i="127"/>
  <c r="R44" i="127"/>
  <c r="J44" i="127"/>
  <c r="Z44" i="127"/>
  <c r="S44" i="127"/>
  <c r="K44" i="127"/>
  <c r="AM44" i="127"/>
  <c r="AH44" i="127"/>
  <c r="AA44" i="127"/>
  <c r="T44" i="127"/>
  <c r="L44" i="127"/>
  <c r="AI44" i="127"/>
  <c r="AB44" i="127"/>
  <c r="U44" i="127"/>
  <c r="M44" i="127"/>
  <c r="AJ44" i="127"/>
  <c r="AC44" i="127"/>
  <c r="N44" i="127"/>
  <c r="AK44" i="127"/>
  <c r="O44" i="127"/>
  <c r="AL44" i="127"/>
  <c r="P44" i="127"/>
  <c r="K50" i="127"/>
  <c r="AK50" i="127"/>
  <c r="W50" i="127"/>
  <c r="AL50" i="127"/>
  <c r="X50" i="127"/>
  <c r="AM50" i="127"/>
  <c r="AN50" i="127"/>
  <c r="S50" i="127"/>
  <c r="J50" i="127"/>
  <c r="Z50" i="127"/>
  <c r="R50" i="127"/>
  <c r="AI50" i="127"/>
  <c r="AB50" i="127"/>
  <c r="U50" i="127"/>
  <c r="M50" i="127"/>
  <c r="AC50" i="127"/>
  <c r="AJ50" i="127"/>
  <c r="V50" i="127"/>
  <c r="AH47" i="127"/>
  <c r="AA47" i="127"/>
  <c r="T47" i="127"/>
  <c r="L47" i="127"/>
  <c r="AI47" i="127"/>
  <c r="AB47" i="127"/>
  <c r="U47" i="127"/>
  <c r="M47" i="127"/>
  <c r="AJ47" i="127"/>
  <c r="AC47" i="127"/>
  <c r="V47" i="127"/>
  <c r="N47" i="127"/>
  <c r="AK47" i="127"/>
  <c r="W47" i="127"/>
  <c r="O47" i="127"/>
  <c r="X47" i="127"/>
  <c r="P47" i="127"/>
  <c r="R47" i="127"/>
  <c r="J47" i="127"/>
  <c r="K47" i="127"/>
  <c r="Z47" i="127"/>
  <c r="S47" i="127"/>
  <c r="C138" i="129"/>
  <c r="D138" i="129"/>
  <c r="B184" i="129"/>
  <c r="E138" i="129"/>
  <c r="C184" i="129"/>
  <c r="F138" i="129"/>
  <c r="D184" i="129"/>
  <c r="E184" i="129"/>
  <c r="F184" i="129"/>
  <c r="B138" i="129"/>
  <c r="C181" i="129"/>
  <c r="F135" i="129"/>
  <c r="D181" i="129"/>
  <c r="E181" i="129"/>
  <c r="F181" i="129"/>
  <c r="B135" i="129"/>
  <c r="D135" i="129"/>
  <c r="B181" i="129"/>
  <c r="E135" i="129"/>
  <c r="T50" i="127"/>
  <c r="AB45" i="127"/>
  <c r="AI45" i="127"/>
  <c r="AK43" i="127"/>
  <c r="O48" i="127"/>
  <c r="L45" i="127"/>
  <c r="N43" i="127"/>
  <c r="W48" i="127"/>
  <c r="T45" i="127"/>
  <c r="V43" i="127"/>
  <c r="AA45" i="127"/>
  <c r="AC43" i="127"/>
  <c r="AK48" i="127"/>
  <c r="AH45" i="127"/>
  <c r="AJ43" i="127"/>
  <c r="F177" i="129"/>
  <c r="P49" i="127"/>
  <c r="K48" i="127"/>
  <c r="M46" i="127"/>
  <c r="J43" i="127"/>
  <c r="X49" i="127"/>
  <c r="S48" i="127"/>
  <c r="U46" i="127"/>
  <c r="R43" i="127"/>
  <c r="Z48" i="127"/>
  <c r="AB46" i="127"/>
  <c r="AI46" i="127"/>
  <c r="AM42" i="127"/>
  <c r="E177" i="129"/>
  <c r="O49" i="127"/>
  <c r="J48" i="127"/>
  <c r="L46" i="127"/>
  <c r="W49" i="127"/>
  <c r="R48" i="127"/>
  <c r="T46" i="127"/>
  <c r="X42" i="127"/>
  <c r="AA46" i="127"/>
  <c r="AK49" i="127"/>
  <c r="AH46" i="127"/>
  <c r="AL42" i="127"/>
  <c r="D177" i="129"/>
  <c r="N49" i="127"/>
  <c r="K46" i="127"/>
  <c r="V49" i="127"/>
  <c r="S46" i="127"/>
  <c r="W42" i="127"/>
  <c r="AC49" i="127"/>
  <c r="Z46" i="127"/>
  <c r="AJ49" i="127"/>
  <c r="AN45" i="127"/>
  <c r="AK42" i="127"/>
  <c r="F131" i="129"/>
  <c r="C177" i="129"/>
  <c r="M49" i="127"/>
  <c r="J46" i="127"/>
  <c r="U49" i="127"/>
  <c r="V42" i="127"/>
  <c r="AB49" i="127"/>
  <c r="AC42" i="127"/>
  <c r="AI49" i="127"/>
  <c r="AM45" i="127"/>
  <c r="AJ42" i="127"/>
  <c r="E131" i="129"/>
  <c r="B177" i="129"/>
  <c r="L49" i="127"/>
  <c r="P45" i="127"/>
  <c r="M42" i="127"/>
  <c r="T49" i="127"/>
  <c r="X45" i="127"/>
  <c r="U42" i="127"/>
  <c r="AA49" i="127"/>
  <c r="AB42" i="127"/>
  <c r="AH49" i="127"/>
  <c r="AL45" i="127"/>
  <c r="AN43" i="127"/>
  <c r="AI42" i="127"/>
  <c r="D131" i="129"/>
  <c r="K49" i="127"/>
  <c r="O45" i="127"/>
  <c r="L42" i="127"/>
  <c r="S49" i="127"/>
  <c r="W45" i="127"/>
  <c r="T42" i="127"/>
  <c r="Z49" i="127"/>
  <c r="AA42" i="127"/>
  <c r="AK45" i="127"/>
  <c r="AM43" i="127"/>
  <c r="AH42" i="127"/>
  <c r="C131" i="129"/>
  <c r="J49" i="127"/>
  <c r="N45" i="127"/>
  <c r="P43" i="127"/>
  <c r="K42" i="127"/>
  <c r="V45" i="127"/>
  <c r="X43" i="127"/>
  <c r="S42" i="127"/>
  <c r="AC45" i="127"/>
  <c r="N28" i="144"/>
  <c r="I29" i="144" s="1"/>
  <c r="N29" i="144" s="1"/>
  <c r="N30" i="144" s="1"/>
  <c r="N33" i="144" s="1"/>
  <c r="O28" i="144"/>
  <c r="M28" i="144"/>
  <c r="M30" i="144" s="1"/>
  <c r="M33" i="144" s="1"/>
  <c r="L22" i="144"/>
  <c r="G29" i="144" s="1"/>
  <c r="M28" i="136"/>
  <c r="O22" i="136"/>
  <c r="N22" i="136"/>
  <c r="N28" i="137"/>
  <c r="O28" i="137"/>
  <c r="L28" i="137"/>
  <c r="L22" i="137"/>
  <c r="M28" i="138"/>
  <c r="O22" i="138"/>
  <c r="L22" i="138"/>
  <c r="G29" i="138" s="1"/>
  <c r="M22" i="138"/>
  <c r="N28" i="139"/>
  <c r="I29" i="139" s="1"/>
  <c r="N29" i="139" s="1"/>
  <c r="N30" i="139" s="1"/>
  <c r="N33" i="139" s="1"/>
  <c r="L28" i="139"/>
  <c r="L22" i="139"/>
  <c r="M22" i="139"/>
  <c r="M30" i="139" s="1"/>
  <c r="M33" i="139" s="1"/>
  <c r="M22" i="140"/>
  <c r="O28" i="140"/>
  <c r="L28" i="140"/>
  <c r="O22" i="140"/>
  <c r="L22" i="140"/>
  <c r="O28" i="141"/>
  <c r="O22" i="141"/>
  <c r="N28" i="142"/>
  <c r="I29" i="142" s="1"/>
  <c r="N29" i="142" s="1"/>
  <c r="N30" i="142" s="1"/>
  <c r="N33" i="142" s="1"/>
  <c r="O28" i="142"/>
  <c r="L28" i="142"/>
  <c r="M28" i="142"/>
  <c r="L22" i="142"/>
  <c r="M22" i="142"/>
  <c r="L28" i="143"/>
  <c r="M22" i="143"/>
  <c r="N22" i="143"/>
  <c r="O22" i="143"/>
  <c r="M30" i="143"/>
  <c r="M33" i="143" s="1"/>
  <c r="N28" i="135"/>
  <c r="I29" i="135" s="1"/>
  <c r="N29" i="135" s="1"/>
  <c r="N30" i="135" s="1"/>
  <c r="N33" i="135" s="1"/>
  <c r="L28" i="135"/>
  <c r="L22" i="135"/>
  <c r="M22" i="135"/>
  <c r="I29" i="141"/>
  <c r="N29" i="141" s="1"/>
  <c r="N30" i="141" s="1"/>
  <c r="N33" i="141" s="1"/>
  <c r="M30" i="141" l="1"/>
  <c r="M33" i="141" s="1"/>
  <c r="G29" i="140"/>
  <c r="G29" i="141"/>
  <c r="I29" i="143"/>
  <c r="N29" i="143" s="1"/>
  <c r="N30" i="143" s="1"/>
  <c r="N33" i="143" s="1"/>
  <c r="K17" i="22" s="1"/>
  <c r="M30" i="137"/>
  <c r="M33" i="137" s="1"/>
  <c r="G29" i="143"/>
  <c r="L29" i="143" s="1"/>
  <c r="L30" i="143" s="1"/>
  <c r="M30" i="140"/>
  <c r="M33" i="140" s="1"/>
  <c r="M30" i="135"/>
  <c r="M33" i="135" s="1"/>
  <c r="M30" i="136"/>
  <c r="M33" i="136" s="1"/>
  <c r="C85" i="129"/>
  <c r="D39" i="129"/>
  <c r="B39" i="129"/>
  <c r="D85" i="129"/>
  <c r="E85" i="129"/>
  <c r="F180" i="129"/>
  <c r="G29" i="136"/>
  <c r="I29" i="136"/>
  <c r="N29" i="136" s="1"/>
  <c r="N30" i="136" s="1"/>
  <c r="N33" i="136" s="1"/>
  <c r="G29" i="137"/>
  <c r="J29" i="137" s="1"/>
  <c r="O29" i="137" s="1"/>
  <c r="O30" i="137" s="1"/>
  <c r="I29" i="137"/>
  <c r="N29" i="137" s="1"/>
  <c r="N30" i="137" s="1"/>
  <c r="N33" i="137" s="1"/>
  <c r="J18" i="22"/>
  <c r="I29" i="140"/>
  <c r="N29" i="140" s="1"/>
  <c r="N30" i="140" s="1"/>
  <c r="N33" i="140" s="1"/>
  <c r="K18" i="22" s="1"/>
  <c r="J17" i="22"/>
  <c r="D42" i="129"/>
  <c r="C134" i="129"/>
  <c r="D134" i="129"/>
  <c r="C88" i="129"/>
  <c r="B180" i="129"/>
  <c r="M30" i="142"/>
  <c r="M33" i="142" s="1"/>
  <c r="F85" i="129"/>
  <c r="C39" i="129"/>
  <c r="C42" i="129"/>
  <c r="B42" i="129"/>
  <c r="F88" i="129"/>
  <c r="F134" i="129"/>
  <c r="C180" i="129"/>
  <c r="E134" i="129"/>
  <c r="E88" i="129"/>
  <c r="D88" i="129"/>
  <c r="D180" i="129"/>
  <c r="F42" i="129"/>
  <c r="E42" i="129"/>
  <c r="B134" i="129"/>
  <c r="B136" i="129"/>
  <c r="C136" i="129"/>
  <c r="F182" i="129"/>
  <c r="D136" i="129"/>
  <c r="B182" i="129"/>
  <c r="E136" i="129"/>
  <c r="C182" i="129"/>
  <c r="F136" i="129"/>
  <c r="D182" i="129"/>
  <c r="E182" i="129"/>
  <c r="E140" i="129"/>
  <c r="F140" i="129"/>
  <c r="C140" i="129"/>
  <c r="D140" i="129"/>
  <c r="B140" i="129"/>
  <c r="F45" i="129"/>
  <c r="C91" i="129"/>
  <c r="B45" i="129"/>
  <c r="C45" i="129"/>
  <c r="D45" i="129"/>
  <c r="B91" i="129"/>
  <c r="E45" i="129"/>
  <c r="E91" i="129"/>
  <c r="F91" i="129"/>
  <c r="D91" i="129"/>
  <c r="C185" i="129"/>
  <c r="B139" i="129"/>
  <c r="F139" i="129"/>
  <c r="C139" i="129"/>
  <c r="D139" i="129"/>
  <c r="B185" i="129"/>
  <c r="E139" i="129"/>
  <c r="E185" i="129"/>
  <c r="F185" i="129"/>
  <c r="D185" i="129"/>
  <c r="B47" i="129"/>
  <c r="C47" i="129"/>
  <c r="D47" i="129"/>
  <c r="B93" i="129"/>
  <c r="E47" i="129"/>
  <c r="C93" i="129"/>
  <c r="F47" i="129"/>
  <c r="D93" i="129"/>
  <c r="E93" i="129"/>
  <c r="F93" i="129"/>
  <c r="F178" i="129"/>
  <c r="B178" i="129"/>
  <c r="B132" i="129"/>
  <c r="C132" i="129"/>
  <c r="D132" i="129"/>
  <c r="E132" i="129"/>
  <c r="D178" i="129"/>
  <c r="E178" i="129"/>
  <c r="C178" i="129"/>
  <c r="F132" i="129"/>
  <c r="B40" i="129"/>
  <c r="C40" i="129"/>
  <c r="D40" i="129"/>
  <c r="D86" i="129"/>
  <c r="B86" i="129"/>
  <c r="E40" i="129"/>
  <c r="C86" i="129"/>
  <c r="F40" i="129"/>
  <c r="F86" i="129"/>
  <c r="E86" i="129"/>
  <c r="E183" i="129"/>
  <c r="F183" i="129"/>
  <c r="D137" i="129"/>
  <c r="B137" i="129"/>
  <c r="C137" i="129"/>
  <c r="C183" i="129"/>
  <c r="F137" i="129"/>
  <c r="D183" i="129"/>
  <c r="B183" i="129"/>
  <c r="E137" i="129"/>
  <c r="C87" i="129"/>
  <c r="F41" i="129"/>
  <c r="D87" i="129"/>
  <c r="E87" i="129"/>
  <c r="F87" i="129"/>
  <c r="B41" i="129"/>
  <c r="D41" i="129"/>
  <c r="B87" i="129"/>
  <c r="E41" i="129"/>
  <c r="C41" i="129"/>
  <c r="B92" i="129"/>
  <c r="E46" i="129"/>
  <c r="C92" i="129"/>
  <c r="F46" i="129"/>
  <c r="D92" i="129"/>
  <c r="E92" i="129"/>
  <c r="F92" i="129"/>
  <c r="C46" i="129"/>
  <c r="D46" i="129"/>
  <c r="B46" i="129"/>
  <c r="E89" i="129"/>
  <c r="F89" i="129"/>
  <c r="D43" i="129"/>
  <c r="B43" i="129"/>
  <c r="C43" i="129"/>
  <c r="C89" i="129"/>
  <c r="F43" i="129"/>
  <c r="D89" i="129"/>
  <c r="B89" i="129"/>
  <c r="E43" i="129"/>
  <c r="D133" i="129"/>
  <c r="B179" i="129"/>
  <c r="C179" i="129"/>
  <c r="D179" i="129"/>
  <c r="E179" i="129"/>
  <c r="F179" i="129"/>
  <c r="B133" i="129"/>
  <c r="C133" i="129"/>
  <c r="C44" i="129"/>
  <c r="D44" i="129"/>
  <c r="B90" i="129"/>
  <c r="E44" i="129"/>
  <c r="C90" i="129"/>
  <c r="F44" i="129"/>
  <c r="D90" i="129"/>
  <c r="E90" i="129"/>
  <c r="F90" i="129"/>
  <c r="B44" i="129"/>
  <c r="C48" i="129"/>
  <c r="B94" i="129"/>
  <c r="C94" i="129"/>
  <c r="D94" i="129"/>
  <c r="E94" i="129"/>
  <c r="F94" i="129"/>
  <c r="B48" i="129"/>
  <c r="E48" i="129"/>
  <c r="F48" i="129"/>
  <c r="D48" i="129"/>
  <c r="M30" i="138"/>
  <c r="M33" i="138" s="1"/>
  <c r="G29" i="139"/>
  <c r="L29" i="139" s="1"/>
  <c r="L30" i="139" s="1"/>
  <c r="G29" i="142"/>
  <c r="J29" i="142" s="1"/>
  <c r="O29" i="142" s="1"/>
  <c r="O30" i="142" s="1"/>
  <c r="G29" i="135"/>
  <c r="L29" i="135" s="1"/>
  <c r="L30" i="135" s="1"/>
  <c r="L29" i="144"/>
  <c r="L30" i="144" s="1"/>
  <c r="J29" i="144"/>
  <c r="O29" i="144" s="1"/>
  <c r="O30" i="144" s="1"/>
  <c r="L29" i="141"/>
  <c r="L30" i="141" s="1"/>
  <c r="J29" i="141"/>
  <c r="O29" i="141" s="1"/>
  <c r="O30" i="141" s="1"/>
  <c r="L29" i="140"/>
  <c r="L30" i="140" s="1"/>
  <c r="J29" i="140"/>
  <c r="O29" i="140" s="1"/>
  <c r="O30" i="140" s="1"/>
  <c r="L29" i="138"/>
  <c r="L30" i="138" s="1"/>
  <c r="J29" i="138"/>
  <c r="O29" i="138" s="1"/>
  <c r="O30" i="138" s="1"/>
  <c r="L29" i="137"/>
  <c r="L30" i="137" s="1"/>
  <c r="L29" i="136"/>
  <c r="L30" i="136" s="1"/>
  <c r="J29" i="136"/>
  <c r="O29" i="136" s="1"/>
  <c r="O30" i="136" s="1"/>
  <c r="J29" i="143" l="1"/>
  <c r="O29" i="143" s="1"/>
  <c r="O30" i="143" s="1"/>
  <c r="G17" i="22"/>
  <c r="L33" i="144"/>
  <c r="L33" i="136"/>
  <c r="L33" i="137"/>
  <c r="L33" i="138"/>
  <c r="J29" i="139"/>
  <c r="O29" i="139" s="1"/>
  <c r="O30" i="139" s="1"/>
  <c r="G18" i="22" s="1"/>
  <c r="L33" i="139"/>
  <c r="L33" i="140"/>
  <c r="L33" i="141"/>
  <c r="L29" i="142"/>
  <c r="L30" i="142" s="1"/>
  <c r="L33" i="143"/>
  <c r="I17" i="22"/>
  <c r="J29" i="135"/>
  <c r="O29" i="135" s="1"/>
  <c r="O30" i="135" s="1"/>
  <c r="L33" i="135"/>
  <c r="O32" i="144"/>
  <c r="O32" i="142"/>
  <c r="O32" i="141"/>
  <c r="O32" i="140"/>
  <c r="O32" i="138"/>
  <c r="O32" i="137"/>
  <c r="O32" i="136"/>
  <c r="O32" i="143" l="1"/>
  <c r="O33" i="143" s="1"/>
  <c r="I18" i="22"/>
  <c r="O33" i="144"/>
  <c r="O33" i="136"/>
  <c r="O33" i="137"/>
  <c r="O33" i="138"/>
  <c r="O32" i="139"/>
  <c r="O33" i="140"/>
  <c r="O33" i="141"/>
  <c r="L33" i="142"/>
  <c r="O33" i="142"/>
  <c r="O32" i="135"/>
  <c r="O33" i="135" s="1"/>
  <c r="H17" i="22" l="1"/>
  <c r="H18" i="22"/>
  <c r="O34" i="144"/>
  <c r="F51" i="127"/>
  <c r="AD51" i="127" s="1"/>
  <c r="O34" i="136"/>
  <c r="F50" i="127"/>
  <c r="O34" i="137"/>
  <c r="F49" i="127"/>
  <c r="O34" i="138"/>
  <c r="F48" i="127"/>
  <c r="O33" i="139"/>
  <c r="O34" i="139" s="1"/>
  <c r="O34" i="140"/>
  <c r="O34" i="141"/>
  <c r="F45" i="127"/>
  <c r="AD45" i="127" s="1"/>
  <c r="O34" i="142"/>
  <c r="O34" i="143"/>
  <c r="O34" i="135"/>
  <c r="AL49" i="127" l="1"/>
  <c r="AD49" i="127"/>
  <c r="AL48" i="127"/>
  <c r="AD48" i="127"/>
  <c r="N50" i="127"/>
  <c r="AD50" i="127"/>
  <c r="F47" i="127"/>
  <c r="L18" i="22"/>
  <c r="L17" i="22"/>
  <c r="AL47" i="127" l="1"/>
  <c r="AD47" i="127"/>
  <c r="G47" i="127"/>
  <c r="H51" i="127"/>
  <c r="AF51" i="127" s="1"/>
  <c r="G51" i="127"/>
  <c r="AE51" i="127" s="1"/>
  <c r="H50" i="127"/>
  <c r="G50" i="127"/>
  <c r="H49" i="127"/>
  <c r="G49" i="127"/>
  <c r="H48" i="127"/>
  <c r="G48" i="127"/>
  <c r="H47" i="127"/>
  <c r="G46" i="127"/>
  <c r="N18" i="22"/>
  <c r="F46" i="127"/>
  <c r="M18" i="22"/>
  <c r="H45" i="127"/>
  <c r="AF45" i="127" s="1"/>
  <c r="G45" i="127"/>
  <c r="AE45" i="127" s="1"/>
  <c r="F44" i="127"/>
  <c r="G43" i="127"/>
  <c r="AE43" i="127" s="1"/>
  <c r="N17" i="22"/>
  <c r="F43" i="127"/>
  <c r="AD43" i="127" s="1"/>
  <c r="M17" i="22"/>
  <c r="F42" i="127"/>
  <c r="AD42" i="127" s="1"/>
  <c r="AM47" i="127" l="1"/>
  <c r="AE47" i="127"/>
  <c r="AN47" i="127"/>
  <c r="AF47" i="127"/>
  <c r="AM48" i="127"/>
  <c r="AE48" i="127"/>
  <c r="AN48" i="127"/>
  <c r="AF48" i="127"/>
  <c r="AN49" i="127"/>
  <c r="AF49" i="127"/>
  <c r="V44" i="127"/>
  <c r="E133" i="129" s="1"/>
  <c r="AD44" i="127"/>
  <c r="AM49" i="127"/>
  <c r="AE49" i="127"/>
  <c r="O50" i="127"/>
  <c r="AE50" i="127"/>
  <c r="P50" i="127"/>
  <c r="AF50" i="127"/>
  <c r="AL46" i="127"/>
  <c r="AD46" i="127"/>
  <c r="AM46" i="127"/>
  <c r="AE46" i="127"/>
  <c r="H46" i="127"/>
  <c r="O18" i="22"/>
  <c r="G44" i="127"/>
  <c r="H43" i="127"/>
  <c r="AF43" i="127" s="1"/>
  <c r="O17" i="22"/>
  <c r="G42" i="127"/>
  <c r="N42" i="127"/>
  <c r="E39" i="129" s="1"/>
  <c r="AN46" i="127" l="1"/>
  <c r="AF46" i="127"/>
  <c r="O42" i="127"/>
  <c r="F39" i="129" s="1"/>
  <c r="AE42" i="127"/>
  <c r="W44" i="127"/>
  <c r="F133" i="129" s="1"/>
  <c r="AE44" i="127"/>
  <c r="H44" i="127"/>
  <c r="H42" i="127"/>
  <c r="P42" i="127" l="1"/>
  <c r="AF42" i="127"/>
  <c r="X44" i="127"/>
  <c r="AF44" i="127"/>
  <c r="B3" i="108"/>
  <c r="N12" i="83"/>
  <c r="L18" i="83"/>
  <c r="A10" i="131"/>
  <c r="A9" i="131"/>
  <c r="B7" i="131"/>
  <c r="I5" i="131"/>
  <c r="D46" i="125"/>
  <c r="A1" i="125"/>
  <c r="A10" i="128"/>
  <c r="I5" i="128"/>
  <c r="B7" i="128"/>
  <c r="O31" i="76"/>
  <c r="M29" i="76"/>
  <c r="O27" i="76"/>
  <c r="N27" i="76"/>
  <c r="M27" i="76"/>
  <c r="L27" i="76"/>
  <c r="O26" i="76"/>
  <c r="N26" i="76"/>
  <c r="M26" i="76"/>
  <c r="L26" i="76"/>
  <c r="O25" i="76"/>
  <c r="N25" i="76"/>
  <c r="M25" i="76"/>
  <c r="L25" i="76"/>
  <c r="O24" i="76"/>
  <c r="N24" i="76"/>
  <c r="M24" i="76"/>
  <c r="L24" i="76"/>
  <c r="M23" i="76"/>
  <c r="M28" i="76" s="1"/>
  <c r="O23" i="76"/>
  <c r="N23" i="76"/>
  <c r="L23" i="76"/>
  <c r="O21" i="76"/>
  <c r="N21" i="76"/>
  <c r="M21" i="76"/>
  <c r="L21" i="76"/>
  <c r="O20" i="76"/>
  <c r="N20" i="76"/>
  <c r="M20" i="76"/>
  <c r="L20" i="76"/>
  <c r="O19" i="76"/>
  <c r="N19" i="76"/>
  <c r="M19" i="76"/>
  <c r="L19" i="76"/>
  <c r="O18" i="76"/>
  <c r="N18" i="76"/>
  <c r="M18" i="76"/>
  <c r="L18" i="76"/>
  <c r="O16" i="76"/>
  <c r="N16" i="76"/>
  <c r="M16" i="76"/>
  <c r="L16" i="76"/>
  <c r="O15" i="76"/>
  <c r="N15" i="76"/>
  <c r="M15" i="76"/>
  <c r="L15" i="76"/>
  <c r="O14" i="76"/>
  <c r="N14" i="76"/>
  <c r="M14" i="76"/>
  <c r="L14" i="76"/>
  <c r="O13" i="76"/>
  <c r="N13" i="76"/>
  <c r="M13" i="76"/>
  <c r="L13" i="76"/>
  <c r="O12" i="76"/>
  <c r="M12" i="76"/>
  <c r="N12" i="76"/>
  <c r="L12" i="76"/>
  <c r="N11" i="76"/>
  <c r="O11" i="76"/>
  <c r="M11" i="76"/>
  <c r="L11" i="76"/>
  <c r="B3" i="76"/>
  <c r="O31" i="106"/>
  <c r="M29" i="106"/>
  <c r="O27" i="106"/>
  <c r="N27" i="106"/>
  <c r="M27" i="106"/>
  <c r="L27" i="106"/>
  <c r="O26" i="106"/>
  <c r="N26" i="106"/>
  <c r="M26" i="106"/>
  <c r="L26" i="106"/>
  <c r="O25" i="106"/>
  <c r="N25" i="106"/>
  <c r="M25" i="106"/>
  <c r="L25" i="106"/>
  <c r="O24" i="106"/>
  <c r="N24" i="106"/>
  <c r="M24" i="106"/>
  <c r="L24" i="106"/>
  <c r="O23" i="106"/>
  <c r="N23" i="106"/>
  <c r="M23" i="106"/>
  <c r="L23" i="106"/>
  <c r="O21" i="106"/>
  <c r="N21" i="106"/>
  <c r="M21" i="106"/>
  <c r="L21" i="106"/>
  <c r="O20" i="106"/>
  <c r="N20" i="106"/>
  <c r="M20" i="106"/>
  <c r="L20" i="106"/>
  <c r="O19" i="106"/>
  <c r="N19" i="106"/>
  <c r="M19" i="106"/>
  <c r="L19" i="106"/>
  <c r="O18" i="106"/>
  <c r="N18" i="106"/>
  <c r="M18" i="106"/>
  <c r="L18" i="106"/>
  <c r="L22" i="106" s="1"/>
  <c r="O16" i="106"/>
  <c r="N16" i="106"/>
  <c r="M16" i="106"/>
  <c r="L16" i="106"/>
  <c r="O15" i="106"/>
  <c r="N15" i="106"/>
  <c r="M15" i="106"/>
  <c r="L15" i="106"/>
  <c r="O14" i="106"/>
  <c r="N14" i="106"/>
  <c r="M14" i="106"/>
  <c r="L14" i="106"/>
  <c r="O13" i="106"/>
  <c r="N13" i="106"/>
  <c r="M13" i="106"/>
  <c r="L13" i="106"/>
  <c r="O12" i="106"/>
  <c r="M12" i="106"/>
  <c r="N12" i="106"/>
  <c r="L12" i="106"/>
  <c r="O11" i="106"/>
  <c r="N11" i="106"/>
  <c r="M11" i="106"/>
  <c r="L11" i="106"/>
  <c r="B3" i="106"/>
  <c r="O31" i="78"/>
  <c r="M29" i="78"/>
  <c r="O27" i="78"/>
  <c r="N27" i="78"/>
  <c r="M27" i="78"/>
  <c r="L27" i="78"/>
  <c r="O26" i="78"/>
  <c r="N26" i="78"/>
  <c r="M26" i="78"/>
  <c r="L26" i="78"/>
  <c r="O25" i="78"/>
  <c r="N25" i="78"/>
  <c r="M25" i="78"/>
  <c r="L25" i="78"/>
  <c r="O24" i="78"/>
  <c r="N24" i="78"/>
  <c r="M24" i="78"/>
  <c r="L24" i="78"/>
  <c r="O23" i="78"/>
  <c r="N23" i="78"/>
  <c r="M23" i="78"/>
  <c r="L23" i="78"/>
  <c r="O21" i="78"/>
  <c r="N21" i="78"/>
  <c r="M21" i="78"/>
  <c r="L21" i="78"/>
  <c r="O20" i="78"/>
  <c r="N20" i="78"/>
  <c r="M20" i="78"/>
  <c r="L20" i="78"/>
  <c r="O19" i="78"/>
  <c r="N19" i="78"/>
  <c r="M19" i="78"/>
  <c r="L19" i="78"/>
  <c r="N18" i="78"/>
  <c r="O18" i="78"/>
  <c r="O22" i="78" s="1"/>
  <c r="M18" i="78"/>
  <c r="M22" i="78" s="1"/>
  <c r="L18" i="78"/>
  <c r="O16" i="78"/>
  <c r="N16" i="78"/>
  <c r="M16" i="78"/>
  <c r="L16" i="78"/>
  <c r="O15" i="78"/>
  <c r="N15" i="78"/>
  <c r="M15" i="78"/>
  <c r="L15" i="78"/>
  <c r="O14" i="78"/>
  <c r="N14" i="78"/>
  <c r="M14" i="78"/>
  <c r="L14" i="78"/>
  <c r="O13" i="78"/>
  <c r="N13" i="78"/>
  <c r="M13" i="78"/>
  <c r="L13" i="78"/>
  <c r="O12" i="78"/>
  <c r="N12" i="78"/>
  <c r="M12" i="78"/>
  <c r="L12" i="78"/>
  <c r="O11" i="78"/>
  <c r="N11" i="78"/>
  <c r="L11" i="78"/>
  <c r="M11" i="78"/>
  <c r="B3" i="78"/>
  <c r="O31" i="77"/>
  <c r="M29" i="77"/>
  <c r="O27" i="77"/>
  <c r="N27" i="77"/>
  <c r="M27" i="77"/>
  <c r="L27" i="77"/>
  <c r="O26" i="77"/>
  <c r="N26" i="77"/>
  <c r="M26" i="77"/>
  <c r="L26" i="77"/>
  <c r="O25" i="77"/>
  <c r="N25" i="77"/>
  <c r="M25" i="77"/>
  <c r="L25" i="77"/>
  <c r="O24" i="77"/>
  <c r="N24" i="77"/>
  <c r="M24" i="77"/>
  <c r="L24" i="77"/>
  <c r="N23" i="77"/>
  <c r="M23" i="77"/>
  <c r="L23" i="77"/>
  <c r="O23" i="77"/>
  <c r="O21" i="77"/>
  <c r="N21" i="77"/>
  <c r="M21" i="77"/>
  <c r="L21" i="77"/>
  <c r="O20" i="77"/>
  <c r="N20" i="77"/>
  <c r="M20" i="77"/>
  <c r="L20" i="77"/>
  <c r="O19" i="77"/>
  <c r="N19" i="77"/>
  <c r="M19" i="77"/>
  <c r="L19" i="77"/>
  <c r="O18" i="77"/>
  <c r="O22" i="77" s="1"/>
  <c r="N18" i="77"/>
  <c r="M18" i="77"/>
  <c r="L18" i="77"/>
  <c r="O16" i="77"/>
  <c r="N16" i="77"/>
  <c r="M16" i="77"/>
  <c r="L16" i="77"/>
  <c r="O15" i="77"/>
  <c r="N15" i="77"/>
  <c r="M15" i="77"/>
  <c r="L15" i="77"/>
  <c r="O14" i="77"/>
  <c r="N14" i="77"/>
  <c r="M14" i="77"/>
  <c r="L14" i="77"/>
  <c r="O13" i="77"/>
  <c r="N13" i="77"/>
  <c r="M13" i="77"/>
  <c r="L13" i="77"/>
  <c r="O12" i="77"/>
  <c r="N12" i="77"/>
  <c r="M12" i="77"/>
  <c r="L12" i="77"/>
  <c r="O11" i="77"/>
  <c r="N11" i="77"/>
  <c r="M11" i="77"/>
  <c r="L11" i="77"/>
  <c r="B3" i="77"/>
  <c r="O31" i="81"/>
  <c r="M29" i="81"/>
  <c r="O27" i="81"/>
  <c r="N27" i="81"/>
  <c r="M27" i="81"/>
  <c r="L27" i="81"/>
  <c r="O26" i="81"/>
  <c r="N26" i="81"/>
  <c r="M26" i="81"/>
  <c r="L26" i="81"/>
  <c r="O25" i="81"/>
  <c r="N25" i="81"/>
  <c r="M25" i="81"/>
  <c r="L25" i="81"/>
  <c r="O24" i="81"/>
  <c r="N24" i="81"/>
  <c r="M24" i="81"/>
  <c r="L24" i="81"/>
  <c r="N23" i="81"/>
  <c r="O23" i="81"/>
  <c r="O28" i="81" s="1"/>
  <c r="M23" i="81"/>
  <c r="L23" i="81"/>
  <c r="O21" i="81"/>
  <c r="N21" i="81"/>
  <c r="M21" i="81"/>
  <c r="L21" i="81"/>
  <c r="O20" i="81"/>
  <c r="N20" i="81"/>
  <c r="M20" i="81"/>
  <c r="L20" i="81"/>
  <c r="O19" i="81"/>
  <c r="N19" i="81"/>
  <c r="M19" i="81"/>
  <c r="L19" i="81"/>
  <c r="N18" i="81"/>
  <c r="M18" i="81"/>
  <c r="L18" i="81"/>
  <c r="O18" i="81"/>
  <c r="O16" i="81"/>
  <c r="N16" i="81"/>
  <c r="M16" i="81"/>
  <c r="L16" i="81"/>
  <c r="O15" i="81"/>
  <c r="N15" i="81"/>
  <c r="M15" i="81"/>
  <c r="L15" i="81"/>
  <c r="O14" i="81"/>
  <c r="N14" i="81"/>
  <c r="M14" i="81"/>
  <c r="L14" i="81"/>
  <c r="O13" i="81"/>
  <c r="N13" i="81"/>
  <c r="M13" i="81"/>
  <c r="L13" i="81"/>
  <c r="M12" i="81"/>
  <c r="O12" i="81"/>
  <c r="N12" i="81"/>
  <c r="L12" i="81"/>
  <c r="N11" i="81"/>
  <c r="L11" i="81"/>
  <c r="O11" i="81"/>
  <c r="M11" i="81"/>
  <c r="B3" i="81"/>
  <c r="O31" i="80"/>
  <c r="M29" i="80"/>
  <c r="O27" i="80"/>
  <c r="N27" i="80"/>
  <c r="M27" i="80"/>
  <c r="L27" i="80"/>
  <c r="O26" i="80"/>
  <c r="N26" i="80"/>
  <c r="M26" i="80"/>
  <c r="L26" i="80"/>
  <c r="O25" i="80"/>
  <c r="N25" i="80"/>
  <c r="M25" i="80"/>
  <c r="L25" i="80"/>
  <c r="O24" i="80"/>
  <c r="N24" i="80"/>
  <c r="M24" i="80"/>
  <c r="L24" i="80"/>
  <c r="N23" i="80"/>
  <c r="L23" i="80"/>
  <c r="O23" i="80"/>
  <c r="M23" i="80"/>
  <c r="O21" i="80"/>
  <c r="N21" i="80"/>
  <c r="M21" i="80"/>
  <c r="L21" i="80"/>
  <c r="O20" i="80"/>
  <c r="N20" i="80"/>
  <c r="M20" i="80"/>
  <c r="L20" i="80"/>
  <c r="O19" i="80"/>
  <c r="N19" i="80"/>
  <c r="M19" i="80"/>
  <c r="L19" i="80"/>
  <c r="N18" i="80"/>
  <c r="O18" i="80"/>
  <c r="M18" i="80"/>
  <c r="L18" i="80"/>
  <c r="O16" i="80"/>
  <c r="N16" i="80"/>
  <c r="M16" i="80"/>
  <c r="L16" i="80"/>
  <c r="O15" i="80"/>
  <c r="N15" i="80"/>
  <c r="M15" i="80"/>
  <c r="L15" i="80"/>
  <c r="O14" i="80"/>
  <c r="N14" i="80"/>
  <c r="M14" i="80"/>
  <c r="L14" i="80"/>
  <c r="O13" i="80"/>
  <c r="N13" i="80"/>
  <c r="M13" i="80"/>
  <c r="L13" i="80"/>
  <c r="N12" i="80"/>
  <c r="M12" i="80"/>
  <c r="O12" i="80"/>
  <c r="L12" i="80"/>
  <c r="O11" i="80"/>
  <c r="N11" i="80"/>
  <c r="L11" i="80"/>
  <c r="M11" i="80"/>
  <c r="B3" i="80"/>
  <c r="O31" i="79"/>
  <c r="M29" i="79"/>
  <c r="O27" i="79"/>
  <c r="N27" i="79"/>
  <c r="M27" i="79"/>
  <c r="L27" i="79"/>
  <c r="O26" i="79"/>
  <c r="N26" i="79"/>
  <c r="M26" i="79"/>
  <c r="L26" i="79"/>
  <c r="O25" i="79"/>
  <c r="N25" i="79"/>
  <c r="M25" i="79"/>
  <c r="L25" i="79"/>
  <c r="O24" i="79"/>
  <c r="N24" i="79"/>
  <c r="M24" i="79"/>
  <c r="L24" i="79"/>
  <c r="N23" i="79"/>
  <c r="M23" i="79"/>
  <c r="L23" i="79"/>
  <c r="O23" i="79"/>
  <c r="O21" i="79"/>
  <c r="N21" i="79"/>
  <c r="M21" i="79"/>
  <c r="L21" i="79"/>
  <c r="O20" i="79"/>
  <c r="N20" i="79"/>
  <c r="M20" i="79"/>
  <c r="L20" i="79"/>
  <c r="O19" i="79"/>
  <c r="N19" i="79"/>
  <c r="M19" i="79"/>
  <c r="L19" i="79"/>
  <c r="O18" i="79"/>
  <c r="O22" i="79" s="1"/>
  <c r="N18" i="79"/>
  <c r="N22" i="79" s="1"/>
  <c r="M18" i="79"/>
  <c r="L18" i="79"/>
  <c r="O16" i="79"/>
  <c r="N16" i="79"/>
  <c r="M16" i="79"/>
  <c r="L16" i="79"/>
  <c r="O15" i="79"/>
  <c r="N15" i="79"/>
  <c r="M15" i="79"/>
  <c r="L15" i="79"/>
  <c r="O14" i="79"/>
  <c r="N14" i="79"/>
  <c r="M14" i="79"/>
  <c r="L14" i="79"/>
  <c r="O13" i="79"/>
  <c r="N13" i="79"/>
  <c r="M13" i="79"/>
  <c r="L13" i="79"/>
  <c r="O12" i="79"/>
  <c r="N12" i="79"/>
  <c r="M12" i="79"/>
  <c r="L12" i="79"/>
  <c r="O11" i="79"/>
  <c r="N11" i="79"/>
  <c r="M11" i="79"/>
  <c r="L11" i="79"/>
  <c r="B3" i="79"/>
  <c r="O31" i="89"/>
  <c r="M29" i="89"/>
  <c r="O27" i="89"/>
  <c r="N27" i="89"/>
  <c r="M27" i="89"/>
  <c r="L27" i="89"/>
  <c r="O26" i="89"/>
  <c r="N26" i="89"/>
  <c r="M26" i="89"/>
  <c r="L26" i="89"/>
  <c r="O25" i="89"/>
  <c r="N25" i="89"/>
  <c r="M25" i="89"/>
  <c r="L25" i="89"/>
  <c r="O24" i="89"/>
  <c r="N24" i="89"/>
  <c r="M24" i="89"/>
  <c r="L24" i="89"/>
  <c r="M23" i="89"/>
  <c r="L23" i="89"/>
  <c r="O23" i="89"/>
  <c r="N23" i="89"/>
  <c r="O21" i="89"/>
  <c r="N21" i="89"/>
  <c r="M21" i="89"/>
  <c r="L21" i="89"/>
  <c r="O20" i="89"/>
  <c r="N20" i="89"/>
  <c r="M20" i="89"/>
  <c r="L20" i="89"/>
  <c r="O19" i="89"/>
  <c r="N19" i="89"/>
  <c r="M19" i="89"/>
  <c r="L19" i="89"/>
  <c r="O18" i="89"/>
  <c r="N18" i="89"/>
  <c r="M18" i="89"/>
  <c r="L18" i="89"/>
  <c r="O16" i="89"/>
  <c r="N16" i="89"/>
  <c r="M16" i="89"/>
  <c r="L16" i="89"/>
  <c r="O15" i="89"/>
  <c r="N15" i="89"/>
  <c r="M15" i="89"/>
  <c r="L15" i="89"/>
  <c r="O14" i="89"/>
  <c r="N14" i="89"/>
  <c r="M14" i="89"/>
  <c r="L14" i="89"/>
  <c r="O13" i="89"/>
  <c r="N13" i="89"/>
  <c r="M13" i="89"/>
  <c r="L13" i="89"/>
  <c r="O12" i="89"/>
  <c r="N12" i="89"/>
  <c r="M12" i="89"/>
  <c r="L12" i="89"/>
  <c r="O11" i="89"/>
  <c r="N11" i="89"/>
  <c r="M11" i="89"/>
  <c r="L11" i="89"/>
  <c r="B3" i="89"/>
  <c r="O31" i="88"/>
  <c r="M29" i="88"/>
  <c r="O27" i="88"/>
  <c r="N27" i="88"/>
  <c r="M27" i="88"/>
  <c r="L27" i="88"/>
  <c r="O26" i="88"/>
  <c r="N26" i="88"/>
  <c r="M26" i="88"/>
  <c r="L26" i="88"/>
  <c r="O25" i="88"/>
  <c r="N25" i="88"/>
  <c r="M25" i="88"/>
  <c r="L25" i="88"/>
  <c r="O24" i="88"/>
  <c r="N24" i="88"/>
  <c r="M24" i="88"/>
  <c r="L24" i="88"/>
  <c r="N23" i="88"/>
  <c r="M23" i="88"/>
  <c r="M28" i="88" s="1"/>
  <c r="L23" i="88"/>
  <c r="O23" i="88"/>
  <c r="O21" i="88"/>
  <c r="N21" i="88"/>
  <c r="M21" i="88"/>
  <c r="L21" i="88"/>
  <c r="O20" i="88"/>
  <c r="N20" i="88"/>
  <c r="M20" i="88"/>
  <c r="L20" i="88"/>
  <c r="O19" i="88"/>
  <c r="N19" i="88"/>
  <c r="M19" i="88"/>
  <c r="L19" i="88"/>
  <c r="M18" i="88"/>
  <c r="O18" i="88"/>
  <c r="N18" i="88"/>
  <c r="L18" i="88"/>
  <c r="O16" i="88"/>
  <c r="N16" i="88"/>
  <c r="M16" i="88"/>
  <c r="L16" i="88"/>
  <c r="O15" i="88"/>
  <c r="N15" i="88"/>
  <c r="M15" i="88"/>
  <c r="L15" i="88"/>
  <c r="O14" i="88"/>
  <c r="N14" i="88"/>
  <c r="M14" i="88"/>
  <c r="L14" i="88"/>
  <c r="O13" i="88"/>
  <c r="N13" i="88"/>
  <c r="M13" i="88"/>
  <c r="L13" i="88"/>
  <c r="O12" i="88"/>
  <c r="N12" i="88"/>
  <c r="M12" i="88"/>
  <c r="L12" i="88"/>
  <c r="O11" i="88"/>
  <c r="N11" i="88"/>
  <c r="M11" i="88"/>
  <c r="L11" i="88"/>
  <c r="B3" i="88"/>
  <c r="O31" i="87"/>
  <c r="M29" i="87"/>
  <c r="O27" i="87"/>
  <c r="N27" i="87"/>
  <c r="M27" i="87"/>
  <c r="L27" i="87"/>
  <c r="O26" i="87"/>
  <c r="N26" i="87"/>
  <c r="M26" i="87"/>
  <c r="L26" i="87"/>
  <c r="O25" i="87"/>
  <c r="N25" i="87"/>
  <c r="M25" i="87"/>
  <c r="L25" i="87"/>
  <c r="O24" i="87"/>
  <c r="N24" i="87"/>
  <c r="M24" i="87"/>
  <c r="L24" i="87"/>
  <c r="N23" i="87"/>
  <c r="M23" i="87"/>
  <c r="L23" i="87"/>
  <c r="O23" i="87"/>
  <c r="O21" i="87"/>
  <c r="N21" i="87"/>
  <c r="M21" i="87"/>
  <c r="L21" i="87"/>
  <c r="O20" i="87"/>
  <c r="N20" i="87"/>
  <c r="M20" i="87"/>
  <c r="L20" i="87"/>
  <c r="O19" i="87"/>
  <c r="N19" i="87"/>
  <c r="M19" i="87"/>
  <c r="L19" i="87"/>
  <c r="O18" i="87"/>
  <c r="N18" i="87"/>
  <c r="M18" i="87"/>
  <c r="L18" i="87"/>
  <c r="L22" i="87" s="1"/>
  <c r="O16" i="87"/>
  <c r="N16" i="87"/>
  <c r="M16" i="87"/>
  <c r="L16" i="87"/>
  <c r="O15" i="87"/>
  <c r="N15" i="87"/>
  <c r="M15" i="87"/>
  <c r="L15" i="87"/>
  <c r="O14" i="87"/>
  <c r="N14" i="87"/>
  <c r="M14" i="87"/>
  <c r="L14" i="87"/>
  <c r="O13" i="87"/>
  <c r="N13" i="87"/>
  <c r="M13" i="87"/>
  <c r="L13" i="87"/>
  <c r="O12" i="87"/>
  <c r="N12" i="87"/>
  <c r="M12" i="87"/>
  <c r="L12" i="87"/>
  <c r="O11" i="87"/>
  <c r="N11" i="87"/>
  <c r="M11" i="87"/>
  <c r="L11" i="87"/>
  <c r="L17" i="87" s="1"/>
  <c r="B3" i="87"/>
  <c r="O31" i="86"/>
  <c r="M29" i="86"/>
  <c r="O27" i="86"/>
  <c r="N27" i="86"/>
  <c r="M27" i="86"/>
  <c r="L27" i="86"/>
  <c r="O26" i="86"/>
  <c r="N26" i="86"/>
  <c r="M26" i="86"/>
  <c r="L26" i="86"/>
  <c r="O25" i="86"/>
  <c r="N25" i="86"/>
  <c r="M25" i="86"/>
  <c r="L25" i="86"/>
  <c r="O24" i="86"/>
  <c r="N24" i="86"/>
  <c r="M24" i="86"/>
  <c r="L24" i="86"/>
  <c r="N23" i="86"/>
  <c r="M23" i="86"/>
  <c r="L23" i="86"/>
  <c r="O23" i="86"/>
  <c r="O21" i="86"/>
  <c r="N21" i="86"/>
  <c r="M21" i="86"/>
  <c r="L21" i="86"/>
  <c r="O20" i="86"/>
  <c r="N20" i="86"/>
  <c r="M20" i="86"/>
  <c r="L20" i="86"/>
  <c r="O19" i="86"/>
  <c r="N19" i="86"/>
  <c r="M19" i="86"/>
  <c r="L19" i="86"/>
  <c r="O18" i="86"/>
  <c r="N18" i="86"/>
  <c r="M18" i="86"/>
  <c r="L18" i="86"/>
  <c r="O16" i="86"/>
  <c r="N16" i="86"/>
  <c r="M16" i="86"/>
  <c r="L16" i="86"/>
  <c r="O15" i="86"/>
  <c r="N15" i="86"/>
  <c r="M15" i="86"/>
  <c r="L15" i="86"/>
  <c r="O14" i="86"/>
  <c r="N14" i="86"/>
  <c r="M14" i="86"/>
  <c r="L14" i="86"/>
  <c r="O13" i="86"/>
  <c r="N13" i="86"/>
  <c r="M13" i="86"/>
  <c r="L13" i="86"/>
  <c r="O12" i="86"/>
  <c r="N12" i="86"/>
  <c r="M12" i="86"/>
  <c r="L12" i="86"/>
  <c r="O11" i="86"/>
  <c r="N11" i="86"/>
  <c r="M11" i="86"/>
  <c r="M17" i="86" s="1"/>
  <c r="L11" i="86"/>
  <c r="L17" i="86" s="1"/>
  <c r="B3" i="86"/>
  <c r="O31" i="84"/>
  <c r="M29" i="84"/>
  <c r="O27" i="84"/>
  <c r="N27" i="84"/>
  <c r="M27" i="84"/>
  <c r="L27" i="84"/>
  <c r="O26" i="84"/>
  <c r="N26" i="84"/>
  <c r="M26" i="84"/>
  <c r="L26" i="84"/>
  <c r="O25" i="84"/>
  <c r="N25" i="84"/>
  <c r="M25" i="84"/>
  <c r="L25" i="84"/>
  <c r="O24" i="84"/>
  <c r="N24" i="84"/>
  <c r="M24" i="84"/>
  <c r="L24" i="84"/>
  <c r="N23" i="84"/>
  <c r="M23" i="84"/>
  <c r="L23" i="84"/>
  <c r="O23" i="84"/>
  <c r="O21" i="84"/>
  <c r="N21" i="84"/>
  <c r="M21" i="84"/>
  <c r="L21" i="84"/>
  <c r="O20" i="84"/>
  <c r="N20" i="84"/>
  <c r="M20" i="84"/>
  <c r="L20" i="84"/>
  <c r="O19" i="84"/>
  <c r="N19" i="84"/>
  <c r="M19" i="84"/>
  <c r="L19" i="84"/>
  <c r="O18" i="84"/>
  <c r="N18" i="84"/>
  <c r="M18" i="84"/>
  <c r="L18" i="84"/>
  <c r="O16" i="84"/>
  <c r="N16" i="84"/>
  <c r="M16" i="84"/>
  <c r="L16" i="84"/>
  <c r="O15" i="84"/>
  <c r="N15" i="84"/>
  <c r="M15" i="84"/>
  <c r="L15" i="84"/>
  <c r="O14" i="84"/>
  <c r="N14" i="84"/>
  <c r="M14" i="84"/>
  <c r="L14" i="84"/>
  <c r="O13" i="84"/>
  <c r="N13" i="84"/>
  <c r="M13" i="84"/>
  <c r="L13" i="84"/>
  <c r="O12" i="84"/>
  <c r="N12" i="84"/>
  <c r="M12" i="84"/>
  <c r="L12" i="84"/>
  <c r="O11" i="84"/>
  <c r="N11" i="84"/>
  <c r="M11" i="84"/>
  <c r="L11" i="84"/>
  <c r="B3" i="84"/>
  <c r="O31" i="83"/>
  <c r="M29" i="83"/>
  <c r="O27" i="83"/>
  <c r="N27" i="83"/>
  <c r="M27" i="83"/>
  <c r="L27" i="83"/>
  <c r="O26" i="83"/>
  <c r="N26" i="83"/>
  <c r="M26" i="83"/>
  <c r="L26" i="83"/>
  <c r="O25" i="83"/>
  <c r="N25" i="83"/>
  <c r="M25" i="83"/>
  <c r="L25" i="83"/>
  <c r="O24" i="83"/>
  <c r="N24" i="83"/>
  <c r="M24" i="83"/>
  <c r="L24" i="83"/>
  <c r="M23" i="83"/>
  <c r="M28" i="83" s="1"/>
  <c r="O23" i="83"/>
  <c r="N23" i="83"/>
  <c r="L23" i="83"/>
  <c r="O21" i="83"/>
  <c r="N21" i="83"/>
  <c r="M21" i="83"/>
  <c r="L21" i="83"/>
  <c r="O20" i="83"/>
  <c r="N20" i="83"/>
  <c r="M20" i="83"/>
  <c r="L20" i="83"/>
  <c r="O19" i="83"/>
  <c r="N19" i="83"/>
  <c r="M19" i="83"/>
  <c r="L19" i="83"/>
  <c r="O18" i="83"/>
  <c r="N18" i="83"/>
  <c r="M18" i="83"/>
  <c r="O16" i="83"/>
  <c r="N16" i="83"/>
  <c r="M16" i="83"/>
  <c r="L16" i="83"/>
  <c r="O15" i="83"/>
  <c r="N15" i="83"/>
  <c r="M15" i="83"/>
  <c r="L15" i="83"/>
  <c r="O14" i="83"/>
  <c r="N14" i="83"/>
  <c r="M14" i="83"/>
  <c r="L14" i="83"/>
  <c r="O13" i="83"/>
  <c r="N13" i="83"/>
  <c r="M13" i="83"/>
  <c r="L13" i="83"/>
  <c r="O12" i="83"/>
  <c r="M12" i="83"/>
  <c r="L12" i="83"/>
  <c r="N11" i="83"/>
  <c r="O11" i="83"/>
  <c r="M11" i="83"/>
  <c r="L11" i="83"/>
  <c r="B3" i="83"/>
  <c r="O31" i="82"/>
  <c r="M29" i="82"/>
  <c r="O27" i="82"/>
  <c r="N27" i="82"/>
  <c r="M27" i="82"/>
  <c r="L27" i="82"/>
  <c r="O26" i="82"/>
  <c r="N26" i="82"/>
  <c r="M26" i="82"/>
  <c r="L26" i="82"/>
  <c r="O25" i="82"/>
  <c r="N25" i="82"/>
  <c r="M25" i="82"/>
  <c r="L25" i="82"/>
  <c r="O24" i="82"/>
  <c r="N24" i="82"/>
  <c r="M24" i="82"/>
  <c r="L24" i="82"/>
  <c r="O23" i="82"/>
  <c r="O28" i="82" s="1"/>
  <c r="N23" i="82"/>
  <c r="M23" i="82"/>
  <c r="L23" i="82"/>
  <c r="O21" i="82"/>
  <c r="N21" i="82"/>
  <c r="M21" i="82"/>
  <c r="L21" i="82"/>
  <c r="O20" i="82"/>
  <c r="N20" i="82"/>
  <c r="M20" i="82"/>
  <c r="L20" i="82"/>
  <c r="O19" i="82"/>
  <c r="N19" i="82"/>
  <c r="M19" i="82"/>
  <c r="L19" i="82"/>
  <c r="O18" i="82"/>
  <c r="N18" i="82"/>
  <c r="M18" i="82"/>
  <c r="L18" i="82"/>
  <c r="O16" i="82"/>
  <c r="N16" i="82"/>
  <c r="M16" i="82"/>
  <c r="L16" i="82"/>
  <c r="O15" i="82"/>
  <c r="N15" i="82"/>
  <c r="M15" i="82"/>
  <c r="L15" i="82"/>
  <c r="O14" i="82"/>
  <c r="N14" i="82"/>
  <c r="M14" i="82"/>
  <c r="L14" i="82"/>
  <c r="O13" i="82"/>
  <c r="N13" i="82"/>
  <c r="M13" i="82"/>
  <c r="L13" i="82"/>
  <c r="O12" i="82"/>
  <c r="N12" i="82"/>
  <c r="M12" i="82"/>
  <c r="L12" i="82"/>
  <c r="O11" i="82"/>
  <c r="N11" i="82"/>
  <c r="M11" i="82"/>
  <c r="L11" i="82"/>
  <c r="B3" i="82"/>
  <c r="O31" i="105"/>
  <c r="M29" i="105"/>
  <c r="O27" i="105"/>
  <c r="N27" i="105"/>
  <c r="M27" i="105"/>
  <c r="L27" i="105"/>
  <c r="O26" i="105"/>
  <c r="N26" i="105"/>
  <c r="M26" i="105"/>
  <c r="L26" i="105"/>
  <c r="O25" i="105"/>
  <c r="N25" i="105"/>
  <c r="M25" i="105"/>
  <c r="L25" i="105"/>
  <c r="O24" i="105"/>
  <c r="N24" i="105"/>
  <c r="M24" i="105"/>
  <c r="L24" i="105"/>
  <c r="M23" i="105"/>
  <c r="O23" i="105"/>
  <c r="N23" i="105"/>
  <c r="L23" i="105"/>
  <c r="O21" i="105"/>
  <c r="N21" i="105"/>
  <c r="M21" i="105"/>
  <c r="L21" i="105"/>
  <c r="O20" i="105"/>
  <c r="N20" i="105"/>
  <c r="M20" i="105"/>
  <c r="L20" i="105"/>
  <c r="O19" i="105"/>
  <c r="N19" i="105"/>
  <c r="M19" i="105"/>
  <c r="L19" i="105"/>
  <c r="O18" i="105"/>
  <c r="L18" i="105"/>
  <c r="N18" i="105"/>
  <c r="M18" i="105"/>
  <c r="M22" i="105" s="1"/>
  <c r="O16" i="105"/>
  <c r="N16" i="105"/>
  <c r="M16" i="105"/>
  <c r="L16" i="105"/>
  <c r="O15" i="105"/>
  <c r="N15" i="105"/>
  <c r="M15" i="105"/>
  <c r="L15" i="105"/>
  <c r="O14" i="105"/>
  <c r="N14" i="105"/>
  <c r="M14" i="105"/>
  <c r="L14" i="105"/>
  <c r="O13" i="105"/>
  <c r="N13" i="105"/>
  <c r="M13" i="105"/>
  <c r="L13" i="105"/>
  <c r="O12" i="105"/>
  <c r="N12" i="105"/>
  <c r="M12" i="105"/>
  <c r="L12" i="105"/>
  <c r="O11" i="105"/>
  <c r="N11" i="105"/>
  <c r="M11" i="105"/>
  <c r="L11" i="105"/>
  <c r="B3" i="105"/>
  <c r="O31" i="104"/>
  <c r="M29" i="104"/>
  <c r="O27" i="104"/>
  <c r="N27" i="104"/>
  <c r="M27" i="104"/>
  <c r="L27" i="104"/>
  <c r="O26" i="104"/>
  <c r="N26" i="104"/>
  <c r="M26" i="104"/>
  <c r="L26" i="104"/>
  <c r="O25" i="104"/>
  <c r="N25" i="104"/>
  <c r="M25" i="104"/>
  <c r="L25" i="104"/>
  <c r="O24" i="104"/>
  <c r="N24" i="104"/>
  <c r="M24" i="104"/>
  <c r="L24" i="104"/>
  <c r="N23" i="104"/>
  <c r="M23" i="104"/>
  <c r="L23" i="104"/>
  <c r="O23" i="104"/>
  <c r="O21" i="104"/>
  <c r="N21" i="104"/>
  <c r="M21" i="104"/>
  <c r="L21" i="104"/>
  <c r="O20" i="104"/>
  <c r="N20" i="104"/>
  <c r="M20" i="104"/>
  <c r="L20" i="104"/>
  <c r="O19" i="104"/>
  <c r="N19" i="104"/>
  <c r="M19" i="104"/>
  <c r="L19" i="104"/>
  <c r="O18" i="104"/>
  <c r="O22" i="104" s="1"/>
  <c r="N18" i="104"/>
  <c r="N22" i="104" s="1"/>
  <c r="M18" i="104"/>
  <c r="M22" i="104" s="1"/>
  <c r="L18" i="104"/>
  <c r="O16" i="104"/>
  <c r="N16" i="104"/>
  <c r="M16" i="104"/>
  <c r="L16" i="104"/>
  <c r="O15" i="104"/>
  <c r="N15" i="104"/>
  <c r="M15" i="104"/>
  <c r="L15" i="104"/>
  <c r="O14" i="104"/>
  <c r="N14" i="104"/>
  <c r="M14" i="104"/>
  <c r="L14" i="104"/>
  <c r="O13" i="104"/>
  <c r="N13" i="104"/>
  <c r="M13" i="104"/>
  <c r="L13" i="104"/>
  <c r="O12" i="104"/>
  <c r="N12" i="104"/>
  <c r="M12" i="104"/>
  <c r="L12" i="104"/>
  <c r="O11" i="104"/>
  <c r="N11" i="104"/>
  <c r="M11" i="104"/>
  <c r="L11" i="104"/>
  <c r="B3" i="104"/>
  <c r="O31" i="103"/>
  <c r="M29" i="103"/>
  <c r="O27" i="103"/>
  <c r="N27" i="103"/>
  <c r="M27" i="103"/>
  <c r="L27" i="103"/>
  <c r="O26" i="103"/>
  <c r="N26" i="103"/>
  <c r="M26" i="103"/>
  <c r="L26" i="103"/>
  <c r="O25" i="103"/>
  <c r="N25" i="103"/>
  <c r="M25" i="103"/>
  <c r="L25" i="103"/>
  <c r="O24" i="103"/>
  <c r="N24" i="103"/>
  <c r="M24" i="103"/>
  <c r="L24" i="103"/>
  <c r="N23" i="103"/>
  <c r="M23" i="103"/>
  <c r="O23" i="103"/>
  <c r="L23" i="103"/>
  <c r="L28" i="103" s="1"/>
  <c r="O21" i="103"/>
  <c r="N21" i="103"/>
  <c r="M21" i="103"/>
  <c r="L21" i="103"/>
  <c r="O20" i="103"/>
  <c r="N20" i="103"/>
  <c r="M20" i="103"/>
  <c r="L20" i="103"/>
  <c r="O19" i="103"/>
  <c r="N19" i="103"/>
  <c r="M19" i="103"/>
  <c r="L19" i="103"/>
  <c r="N18" i="103"/>
  <c r="M18" i="103"/>
  <c r="O18" i="103"/>
  <c r="L18" i="103"/>
  <c r="O16" i="103"/>
  <c r="N16" i="103"/>
  <c r="M16" i="103"/>
  <c r="L16" i="103"/>
  <c r="O15" i="103"/>
  <c r="N15" i="103"/>
  <c r="M15" i="103"/>
  <c r="L15" i="103"/>
  <c r="O14" i="103"/>
  <c r="N14" i="103"/>
  <c r="M14" i="103"/>
  <c r="L14" i="103"/>
  <c r="O13" i="103"/>
  <c r="N13" i="103"/>
  <c r="M13" i="103"/>
  <c r="L13" i="103"/>
  <c r="O12" i="103"/>
  <c r="M12" i="103"/>
  <c r="N12" i="103"/>
  <c r="L12" i="103"/>
  <c r="N11" i="103"/>
  <c r="L11" i="103"/>
  <c r="O11" i="103"/>
  <c r="M11" i="103"/>
  <c r="B3" i="103"/>
  <c r="O32" i="102"/>
  <c r="M30" i="102"/>
  <c r="O28" i="102"/>
  <c r="N28" i="102"/>
  <c r="M28" i="102"/>
  <c r="L28" i="102"/>
  <c r="O27" i="102"/>
  <c r="N27" i="102"/>
  <c r="M27" i="102"/>
  <c r="L27" i="102"/>
  <c r="O26" i="102"/>
  <c r="N26" i="102"/>
  <c r="M26" i="102"/>
  <c r="L26" i="102"/>
  <c r="O25" i="102"/>
  <c r="N25" i="102"/>
  <c r="M25" i="102"/>
  <c r="L25" i="102"/>
  <c r="N24" i="102"/>
  <c r="M24" i="102"/>
  <c r="O24" i="102"/>
  <c r="L24" i="102"/>
  <c r="O22" i="102"/>
  <c r="N22" i="102"/>
  <c r="M22" i="102"/>
  <c r="L22" i="102"/>
  <c r="O20" i="102"/>
  <c r="N20" i="102"/>
  <c r="M20" i="102"/>
  <c r="L20" i="102"/>
  <c r="O19" i="102"/>
  <c r="N19" i="102"/>
  <c r="M19" i="102"/>
  <c r="L19" i="102"/>
  <c r="M18" i="102"/>
  <c r="O18" i="102"/>
  <c r="N18" i="102"/>
  <c r="L18" i="102"/>
  <c r="O16" i="102"/>
  <c r="N16" i="102"/>
  <c r="M16" i="102"/>
  <c r="L16" i="102"/>
  <c r="O15" i="102"/>
  <c r="N15" i="102"/>
  <c r="M15" i="102"/>
  <c r="L15" i="102"/>
  <c r="O14" i="102"/>
  <c r="N14" i="102"/>
  <c r="M14" i="102"/>
  <c r="L14" i="102"/>
  <c r="O13" i="102"/>
  <c r="N13" i="102"/>
  <c r="M13" i="102"/>
  <c r="L13" i="102"/>
  <c r="O12" i="102"/>
  <c r="M12" i="102"/>
  <c r="N12" i="102"/>
  <c r="L12" i="102"/>
  <c r="N11" i="102"/>
  <c r="O11" i="102"/>
  <c r="M11" i="102"/>
  <c r="L11" i="102"/>
  <c r="B3" i="102"/>
  <c r="O31" i="100"/>
  <c r="M29" i="100"/>
  <c r="O27" i="100"/>
  <c r="N27" i="100"/>
  <c r="M27" i="100"/>
  <c r="L27" i="100"/>
  <c r="O26" i="100"/>
  <c r="N26" i="100"/>
  <c r="M26" i="100"/>
  <c r="L26" i="100"/>
  <c r="O25" i="100"/>
  <c r="N25" i="100"/>
  <c r="M25" i="100"/>
  <c r="L25" i="100"/>
  <c r="O24" i="100"/>
  <c r="N24" i="100"/>
  <c r="M24" i="100"/>
  <c r="L24" i="100"/>
  <c r="M23" i="100"/>
  <c r="L23" i="100"/>
  <c r="O23" i="100"/>
  <c r="N23" i="100"/>
  <c r="O21" i="100"/>
  <c r="N21" i="100"/>
  <c r="M21" i="100"/>
  <c r="L21" i="100"/>
  <c r="O20" i="100"/>
  <c r="N20" i="100"/>
  <c r="M20" i="100"/>
  <c r="L20" i="100"/>
  <c r="O19" i="100"/>
  <c r="N19" i="100"/>
  <c r="M19" i="100"/>
  <c r="L19" i="100"/>
  <c r="N18" i="100"/>
  <c r="L18" i="100"/>
  <c r="O18" i="100"/>
  <c r="M18" i="100"/>
  <c r="M22" i="100" s="1"/>
  <c r="O16" i="100"/>
  <c r="N16" i="100"/>
  <c r="M16" i="100"/>
  <c r="L16" i="100"/>
  <c r="O15" i="100"/>
  <c r="N15" i="100"/>
  <c r="M15" i="100"/>
  <c r="L15" i="100"/>
  <c r="O14" i="100"/>
  <c r="N14" i="100"/>
  <c r="M14" i="100"/>
  <c r="L14" i="100"/>
  <c r="O13" i="100"/>
  <c r="N13" i="100"/>
  <c r="M13" i="100"/>
  <c r="L13" i="100"/>
  <c r="O12" i="100"/>
  <c r="N12" i="100"/>
  <c r="M12" i="100"/>
  <c r="L12" i="100"/>
  <c r="O11" i="100"/>
  <c r="N11" i="100"/>
  <c r="L11" i="100"/>
  <c r="M11" i="100"/>
  <c r="M17" i="100" s="1"/>
  <c r="B3" i="100"/>
  <c r="O31" i="99"/>
  <c r="M29" i="99"/>
  <c r="O27" i="99"/>
  <c r="N27" i="99"/>
  <c r="M27" i="99"/>
  <c r="L27" i="99"/>
  <c r="O26" i="99"/>
  <c r="N26" i="99"/>
  <c r="M26" i="99"/>
  <c r="L26" i="99"/>
  <c r="O25" i="99"/>
  <c r="N25" i="99"/>
  <c r="M25" i="99"/>
  <c r="L25" i="99"/>
  <c r="O24" i="99"/>
  <c r="N24" i="99"/>
  <c r="M24" i="99"/>
  <c r="L24" i="99"/>
  <c r="N23" i="99"/>
  <c r="M23" i="99"/>
  <c r="L23" i="99"/>
  <c r="O23" i="99"/>
  <c r="O21" i="99"/>
  <c r="N21" i="99"/>
  <c r="M21" i="99"/>
  <c r="L21" i="99"/>
  <c r="O20" i="99"/>
  <c r="N20" i="99"/>
  <c r="M20" i="99"/>
  <c r="L20" i="99"/>
  <c r="O19" i="99"/>
  <c r="N19" i="99"/>
  <c r="M19" i="99"/>
  <c r="L19" i="99"/>
  <c r="O18" i="99"/>
  <c r="N18" i="99"/>
  <c r="M18" i="99"/>
  <c r="L18" i="99"/>
  <c r="O16" i="99"/>
  <c r="N16" i="99"/>
  <c r="M16" i="99"/>
  <c r="L16" i="99"/>
  <c r="O15" i="99"/>
  <c r="N15" i="99"/>
  <c r="M15" i="99"/>
  <c r="L15" i="99"/>
  <c r="O14" i="99"/>
  <c r="N14" i="99"/>
  <c r="M14" i="99"/>
  <c r="L14" i="99"/>
  <c r="O13" i="99"/>
  <c r="N13" i="99"/>
  <c r="M13" i="99"/>
  <c r="L13" i="99"/>
  <c r="O12" i="99"/>
  <c r="N12" i="99"/>
  <c r="M12" i="99"/>
  <c r="L12" i="99"/>
  <c r="O11" i="99"/>
  <c r="N11" i="99"/>
  <c r="M11" i="99"/>
  <c r="L11" i="99"/>
  <c r="B3" i="99"/>
  <c r="O31" i="98"/>
  <c r="M29" i="98"/>
  <c r="O27" i="98"/>
  <c r="N27" i="98"/>
  <c r="M27" i="98"/>
  <c r="L27" i="98"/>
  <c r="O26" i="98"/>
  <c r="N26" i="98"/>
  <c r="M26" i="98"/>
  <c r="L26" i="98"/>
  <c r="O25" i="98"/>
  <c r="N25" i="98"/>
  <c r="M25" i="98"/>
  <c r="L25" i="98"/>
  <c r="O24" i="98"/>
  <c r="N24" i="98"/>
  <c r="M24" i="98"/>
  <c r="L24" i="98"/>
  <c r="M23" i="98"/>
  <c r="L23" i="98"/>
  <c r="O23" i="98"/>
  <c r="N23" i="98"/>
  <c r="O21" i="98"/>
  <c r="N21" i="98"/>
  <c r="M21" i="98"/>
  <c r="L21" i="98"/>
  <c r="O20" i="98"/>
  <c r="N20" i="98"/>
  <c r="M20" i="98"/>
  <c r="L20" i="98"/>
  <c r="O19" i="98"/>
  <c r="N19" i="98"/>
  <c r="M19" i="98"/>
  <c r="L19" i="98"/>
  <c r="O18" i="98"/>
  <c r="N18" i="98"/>
  <c r="M18" i="98"/>
  <c r="L18" i="98"/>
  <c r="O16" i="98"/>
  <c r="N16" i="98"/>
  <c r="M16" i="98"/>
  <c r="L16" i="98"/>
  <c r="O15" i="98"/>
  <c r="N15" i="98"/>
  <c r="M15" i="98"/>
  <c r="L15" i="98"/>
  <c r="O14" i="98"/>
  <c r="N14" i="98"/>
  <c r="M14" i="98"/>
  <c r="L14" i="98"/>
  <c r="O13" i="98"/>
  <c r="N13" i="98"/>
  <c r="M13" i="98"/>
  <c r="L13" i="98"/>
  <c r="O12" i="98"/>
  <c r="N12" i="98"/>
  <c r="M12" i="98"/>
  <c r="L12" i="98"/>
  <c r="O11" i="98"/>
  <c r="N11" i="98"/>
  <c r="M11" i="98"/>
  <c r="L11" i="98"/>
  <c r="B3" i="98"/>
  <c r="O31" i="97"/>
  <c r="M29" i="97"/>
  <c r="O27" i="97"/>
  <c r="N27" i="97"/>
  <c r="M27" i="97"/>
  <c r="L27" i="97"/>
  <c r="O26" i="97"/>
  <c r="N26" i="97"/>
  <c r="M26" i="97"/>
  <c r="L26" i="97"/>
  <c r="O25" i="97"/>
  <c r="N25" i="97"/>
  <c r="M25" i="97"/>
  <c r="L25" i="97"/>
  <c r="O24" i="97"/>
  <c r="N24" i="97"/>
  <c r="M24" i="97"/>
  <c r="L24" i="97"/>
  <c r="N23" i="97"/>
  <c r="N28" i="97" s="1"/>
  <c r="M23" i="97"/>
  <c r="O23" i="97"/>
  <c r="L23" i="97"/>
  <c r="O21" i="97"/>
  <c r="N21" i="97"/>
  <c r="M21" i="97"/>
  <c r="L21" i="97"/>
  <c r="O20" i="97"/>
  <c r="N20" i="97"/>
  <c r="M20" i="97"/>
  <c r="L20" i="97"/>
  <c r="O19" i="97"/>
  <c r="N19" i="97"/>
  <c r="M19" i="97"/>
  <c r="L19" i="97"/>
  <c r="O18" i="97"/>
  <c r="N18" i="97"/>
  <c r="M18" i="97"/>
  <c r="L18" i="97"/>
  <c r="O16" i="97"/>
  <c r="N16" i="97"/>
  <c r="M16" i="97"/>
  <c r="L16" i="97"/>
  <c r="O15" i="97"/>
  <c r="N15" i="97"/>
  <c r="M15" i="97"/>
  <c r="L15" i="97"/>
  <c r="O14" i="97"/>
  <c r="N14" i="97"/>
  <c r="M14" i="97"/>
  <c r="L14" i="97"/>
  <c r="O13" i="97"/>
  <c r="N13" i="97"/>
  <c r="M13" i="97"/>
  <c r="L13" i="97"/>
  <c r="O12" i="97"/>
  <c r="N12" i="97"/>
  <c r="M12" i="97"/>
  <c r="L12" i="97"/>
  <c r="O11" i="97"/>
  <c r="N11" i="97"/>
  <c r="M11" i="97"/>
  <c r="L11" i="97"/>
  <c r="B3" i="97"/>
  <c r="O31" i="96"/>
  <c r="M29" i="96"/>
  <c r="O27" i="96"/>
  <c r="N27" i="96"/>
  <c r="M27" i="96"/>
  <c r="L27" i="96"/>
  <c r="O26" i="96"/>
  <c r="N26" i="96"/>
  <c r="M26" i="96"/>
  <c r="L26" i="96"/>
  <c r="O25" i="96"/>
  <c r="N25" i="96"/>
  <c r="M25" i="96"/>
  <c r="L25" i="96"/>
  <c r="O24" i="96"/>
  <c r="N24" i="96"/>
  <c r="M24" i="96"/>
  <c r="L24" i="96"/>
  <c r="O23" i="96"/>
  <c r="M23" i="96"/>
  <c r="N23" i="96"/>
  <c r="L23" i="96"/>
  <c r="O21" i="96"/>
  <c r="N21" i="96"/>
  <c r="M21" i="96"/>
  <c r="L21" i="96"/>
  <c r="O20" i="96"/>
  <c r="N20" i="96"/>
  <c r="M20" i="96"/>
  <c r="L20" i="96"/>
  <c r="O19" i="96"/>
  <c r="N19" i="96"/>
  <c r="M19" i="96"/>
  <c r="L19" i="96"/>
  <c r="O18" i="96"/>
  <c r="N18" i="96"/>
  <c r="M18" i="96"/>
  <c r="L18" i="96"/>
  <c r="L22" i="96" s="1"/>
  <c r="O16" i="96"/>
  <c r="N16" i="96"/>
  <c r="M16" i="96"/>
  <c r="L16" i="96"/>
  <c r="O15" i="96"/>
  <c r="N15" i="96"/>
  <c r="M15" i="96"/>
  <c r="L15" i="96"/>
  <c r="O14" i="96"/>
  <c r="N14" i="96"/>
  <c r="M14" i="96"/>
  <c r="L14" i="96"/>
  <c r="O13" i="96"/>
  <c r="N13" i="96"/>
  <c r="M13" i="96"/>
  <c r="L13" i="96"/>
  <c r="O12" i="96"/>
  <c r="M12" i="96"/>
  <c r="L12" i="96"/>
  <c r="N12" i="96"/>
  <c r="M11" i="96"/>
  <c r="L11" i="96"/>
  <c r="O11" i="96"/>
  <c r="N11" i="96"/>
  <c r="B3" i="96"/>
  <c r="O32" i="95"/>
  <c r="M30" i="95"/>
  <c r="O28" i="95"/>
  <c r="N28" i="95"/>
  <c r="M28" i="95"/>
  <c r="L28" i="95"/>
  <c r="O27" i="95"/>
  <c r="N27" i="95"/>
  <c r="M27" i="95"/>
  <c r="L27" i="95"/>
  <c r="O26" i="95"/>
  <c r="N26" i="95"/>
  <c r="M26" i="95"/>
  <c r="L26" i="95"/>
  <c r="O25" i="95"/>
  <c r="N25" i="95"/>
  <c r="M25" i="95"/>
  <c r="L25" i="95"/>
  <c r="L24" i="95"/>
  <c r="O24" i="95"/>
  <c r="N24" i="95"/>
  <c r="M24" i="95"/>
  <c r="O22" i="95"/>
  <c r="N22" i="95"/>
  <c r="M22" i="95"/>
  <c r="L22" i="95"/>
  <c r="O21" i="95"/>
  <c r="N21" i="95"/>
  <c r="M21" i="95"/>
  <c r="L21" i="95"/>
  <c r="O20" i="95"/>
  <c r="N20" i="95"/>
  <c r="M20" i="95"/>
  <c r="L20" i="95"/>
  <c r="N19" i="95"/>
  <c r="M19" i="95"/>
  <c r="O19" i="95"/>
  <c r="L19" i="95"/>
  <c r="O17" i="95"/>
  <c r="N17" i="95"/>
  <c r="M17" i="95"/>
  <c r="L17" i="95"/>
  <c r="O16" i="95"/>
  <c r="N16" i="95"/>
  <c r="M16" i="95"/>
  <c r="L16" i="95"/>
  <c r="O15" i="95"/>
  <c r="N15" i="95"/>
  <c r="M15" i="95"/>
  <c r="L15" i="95"/>
  <c r="O13" i="95"/>
  <c r="N13" i="95"/>
  <c r="M13" i="95"/>
  <c r="L13" i="95"/>
  <c r="N12" i="95"/>
  <c r="M12" i="95"/>
  <c r="O12" i="95"/>
  <c r="L12" i="95"/>
  <c r="O11" i="95"/>
  <c r="N11" i="95"/>
  <c r="L11" i="95"/>
  <c r="M11" i="95"/>
  <c r="B3" i="95"/>
  <c r="O31" i="91"/>
  <c r="M29" i="91"/>
  <c r="O27" i="91"/>
  <c r="N27" i="91"/>
  <c r="M27" i="91"/>
  <c r="L27" i="91"/>
  <c r="O26" i="91"/>
  <c r="N26" i="91"/>
  <c r="M26" i="91"/>
  <c r="L26" i="91"/>
  <c r="O25" i="91"/>
  <c r="N25" i="91"/>
  <c r="M25" i="91"/>
  <c r="L25" i="91"/>
  <c r="O24" i="91"/>
  <c r="N24" i="91"/>
  <c r="M24" i="91"/>
  <c r="L24" i="91"/>
  <c r="O23" i="91"/>
  <c r="N23" i="91"/>
  <c r="M23" i="91"/>
  <c r="M28" i="91" s="1"/>
  <c r="L23" i="91"/>
  <c r="O21" i="91"/>
  <c r="N21" i="91"/>
  <c r="M21" i="91"/>
  <c r="L21" i="91"/>
  <c r="O20" i="91"/>
  <c r="N20" i="91"/>
  <c r="M20" i="91"/>
  <c r="L20" i="91"/>
  <c r="O19" i="91"/>
  <c r="N19" i="91"/>
  <c r="M19" i="91"/>
  <c r="L19" i="91"/>
  <c r="O18" i="91"/>
  <c r="N18" i="91"/>
  <c r="M18" i="91"/>
  <c r="L18" i="91"/>
  <c r="O16" i="91"/>
  <c r="N16" i="91"/>
  <c r="M16" i="91"/>
  <c r="L16" i="91"/>
  <c r="O15" i="91"/>
  <c r="N15" i="91"/>
  <c r="M15" i="91"/>
  <c r="L15" i="91"/>
  <c r="O14" i="91"/>
  <c r="N14" i="91"/>
  <c r="M14" i="91"/>
  <c r="L14" i="91"/>
  <c r="O13" i="91"/>
  <c r="N13" i="91"/>
  <c r="M13" i="91"/>
  <c r="L13" i="91"/>
  <c r="O12" i="91"/>
  <c r="N12" i="91"/>
  <c r="M12" i="91"/>
  <c r="L12" i="91"/>
  <c r="O11" i="91"/>
  <c r="O17" i="91" s="1"/>
  <c r="N11" i="91"/>
  <c r="M11" i="91"/>
  <c r="L11" i="91"/>
  <c r="B3" i="91"/>
  <c r="O29" i="90"/>
  <c r="M27" i="90"/>
  <c r="O25" i="90"/>
  <c r="N25" i="90"/>
  <c r="M25" i="90"/>
  <c r="L25" i="90"/>
  <c r="O24" i="90"/>
  <c r="N24" i="90"/>
  <c r="M24" i="90"/>
  <c r="L24" i="90"/>
  <c r="O23" i="90"/>
  <c r="N23" i="90"/>
  <c r="M23" i="90"/>
  <c r="L23" i="90"/>
  <c r="O22" i="90"/>
  <c r="N22" i="90"/>
  <c r="M22" i="90"/>
  <c r="L22" i="90"/>
  <c r="N21" i="90"/>
  <c r="M21" i="90"/>
  <c r="L21" i="90"/>
  <c r="O21" i="90"/>
  <c r="O19" i="90"/>
  <c r="N19" i="90"/>
  <c r="M19" i="90"/>
  <c r="L19" i="90"/>
  <c r="O18" i="90"/>
  <c r="N18" i="90"/>
  <c r="M18" i="90"/>
  <c r="L18" i="90"/>
  <c r="O17" i="90"/>
  <c r="N17" i="90"/>
  <c r="M17" i="90"/>
  <c r="L17" i="90"/>
  <c r="N16" i="90"/>
  <c r="O16" i="90"/>
  <c r="M16" i="90"/>
  <c r="L16" i="90"/>
  <c r="O14" i="90"/>
  <c r="N14" i="90"/>
  <c r="M14" i="90"/>
  <c r="L14" i="90"/>
  <c r="O13" i="90"/>
  <c r="N13" i="90"/>
  <c r="M13" i="90"/>
  <c r="L13" i="90"/>
  <c r="O12" i="90"/>
  <c r="N12" i="90"/>
  <c r="M12" i="90"/>
  <c r="L12" i="90"/>
  <c r="O11" i="90"/>
  <c r="N11" i="90"/>
  <c r="M11" i="90"/>
  <c r="L11" i="90"/>
  <c r="O10" i="90"/>
  <c r="N10" i="90"/>
  <c r="M10" i="90"/>
  <c r="L10" i="90"/>
  <c r="O9" i="90"/>
  <c r="N9" i="90"/>
  <c r="L9" i="90"/>
  <c r="M9" i="90"/>
  <c r="B3" i="90"/>
  <c r="B3" i="129"/>
  <c r="N17" i="99" l="1"/>
  <c r="M17" i="99"/>
  <c r="N18" i="95"/>
  <c r="M23" i="95"/>
  <c r="O22" i="91"/>
  <c r="O28" i="84"/>
  <c r="N28" i="88"/>
  <c r="N17" i="86"/>
  <c r="M22" i="96"/>
  <c r="O22" i="100"/>
  <c r="N28" i="103"/>
  <c r="M22" i="87"/>
  <c r="M17" i="96"/>
  <c r="M30" i="96" s="1"/>
  <c r="M33" i="96" s="1"/>
  <c r="L17" i="102"/>
  <c r="N17" i="87"/>
  <c r="I29" i="87" s="1"/>
  <c r="N29" i="87" s="1"/>
  <c r="N30" i="87" s="1"/>
  <c r="N33" i="87" s="1"/>
  <c r="O22" i="80"/>
  <c r="L22" i="100"/>
  <c r="L22" i="88"/>
  <c r="O22" i="89"/>
  <c r="L28" i="84"/>
  <c r="L17" i="100"/>
  <c r="N22" i="105"/>
  <c r="M28" i="84"/>
  <c r="M30" i="84" s="1"/>
  <c r="M33" i="84" s="1"/>
  <c r="O17" i="86"/>
  <c r="M17" i="106"/>
  <c r="M30" i="106" s="1"/>
  <c r="M33" i="106" s="1"/>
  <c r="O28" i="91"/>
  <c r="L23" i="102"/>
  <c r="M28" i="104"/>
  <c r="O17" i="105"/>
  <c r="N22" i="87"/>
  <c r="L28" i="105"/>
  <c r="N23" i="95"/>
  <c r="I30" i="95" s="1"/>
  <c r="N30" i="95" s="1"/>
  <c r="N31" i="95" s="1"/>
  <c r="N34" i="95" s="1"/>
  <c r="O28" i="77"/>
  <c r="N26" i="90"/>
  <c r="L28" i="91"/>
  <c r="O22" i="99"/>
  <c r="N17" i="79"/>
  <c r="L28" i="77"/>
  <c r="O28" i="104"/>
  <c r="N29" i="95"/>
  <c r="L28" i="104"/>
  <c r="M17" i="87"/>
  <c r="O17" i="100"/>
  <c r="L22" i="82"/>
  <c r="N28" i="91"/>
  <c r="L28" i="99"/>
  <c r="N28" i="84"/>
  <c r="L17" i="80"/>
  <c r="M22" i="80"/>
  <c r="L28" i="78"/>
  <c r="L17" i="97"/>
  <c r="O22" i="105"/>
  <c r="N17" i="106"/>
  <c r="N22" i="80"/>
  <c r="N28" i="96"/>
  <c r="N17" i="97"/>
  <c r="O28" i="100"/>
  <c r="O23" i="102"/>
  <c r="N28" i="105"/>
  <c r="N22" i="82"/>
  <c r="N28" i="86"/>
  <c r="M17" i="88"/>
  <c r="M30" i="88" s="1"/>
  <c r="M33" i="88" s="1"/>
  <c r="O17" i="78"/>
  <c r="O28" i="78"/>
  <c r="L28" i="106"/>
  <c r="M22" i="76"/>
  <c r="L17" i="84"/>
  <c r="L22" i="84"/>
  <c r="M28" i="87"/>
  <c r="O17" i="88"/>
  <c r="N22" i="81"/>
  <c r="L22" i="77"/>
  <c r="N20" i="90"/>
  <c r="L17" i="91"/>
  <c r="L22" i="91"/>
  <c r="M18" i="95"/>
  <c r="O28" i="97"/>
  <c r="O29" i="102"/>
  <c r="M22" i="103"/>
  <c r="M28" i="82"/>
  <c r="M22" i="84"/>
  <c r="N28" i="87"/>
  <c r="O28" i="88"/>
  <c r="M22" i="89"/>
  <c r="N28" i="80"/>
  <c r="L17" i="81"/>
  <c r="O28" i="106"/>
  <c r="O17" i="77"/>
  <c r="N28" i="81"/>
  <c r="N17" i="105"/>
  <c r="I29" i="105" s="1"/>
  <c r="N29" i="105" s="1"/>
  <c r="N30" i="105" s="1"/>
  <c r="N33" i="105" s="1"/>
  <c r="O22" i="96"/>
  <c r="L29" i="95"/>
  <c r="M22" i="97"/>
  <c r="N28" i="100"/>
  <c r="M17" i="102"/>
  <c r="N28" i="104"/>
  <c r="M22" i="82"/>
  <c r="O17" i="87"/>
  <c r="M17" i="81"/>
  <c r="M30" i="81" s="1"/>
  <c r="M33" i="81" s="1"/>
  <c r="O22" i="81"/>
  <c r="N28" i="78"/>
  <c r="O17" i="106"/>
  <c r="O22" i="106"/>
  <c r="L22" i="76"/>
  <c r="L15" i="90"/>
  <c r="M20" i="90"/>
  <c r="O17" i="97"/>
  <c r="O22" i="97"/>
  <c r="L22" i="98"/>
  <c r="O28" i="105"/>
  <c r="O17" i="82"/>
  <c r="O22" i="82"/>
  <c r="L28" i="87"/>
  <c r="N17" i="88"/>
  <c r="O28" i="80"/>
  <c r="M22" i="81"/>
  <c r="N22" i="76"/>
  <c r="O20" i="90"/>
  <c r="O28" i="96"/>
  <c r="L28" i="97"/>
  <c r="M17" i="98"/>
  <c r="M28" i="105"/>
  <c r="M30" i="105" s="1"/>
  <c r="M33" i="105" s="1"/>
  <c r="O22" i="83"/>
  <c r="M17" i="91"/>
  <c r="L18" i="95"/>
  <c r="O23" i="95"/>
  <c r="O22" i="98"/>
  <c r="L22" i="99"/>
  <c r="N22" i="103"/>
  <c r="L17" i="104"/>
  <c r="L22" i="104"/>
  <c r="N28" i="82"/>
  <c r="I29" i="82" s="1"/>
  <c r="N29" i="82" s="1"/>
  <c r="N30" i="82" s="1"/>
  <c r="N33" i="82" s="1"/>
  <c r="N28" i="83"/>
  <c r="N17" i="84"/>
  <c r="I29" i="84" s="1"/>
  <c r="N29" i="84" s="1"/>
  <c r="N30" i="84" s="1"/>
  <c r="N33" i="84" s="1"/>
  <c r="N22" i="84"/>
  <c r="M22" i="88"/>
  <c r="L28" i="88"/>
  <c r="N17" i="89"/>
  <c r="L26" i="90"/>
  <c r="M26" i="90"/>
  <c r="M15" i="90"/>
  <c r="M28" i="90" s="1"/>
  <c r="M31" i="90" s="1"/>
  <c r="L28" i="76"/>
  <c r="G29" i="76" s="1"/>
  <c r="N28" i="76"/>
  <c r="O28" i="76"/>
  <c r="O22" i="76"/>
  <c r="L17" i="76"/>
  <c r="M17" i="76"/>
  <c r="O17" i="76"/>
  <c r="N17" i="76"/>
  <c r="M28" i="106"/>
  <c r="N28" i="106"/>
  <c r="M22" i="106"/>
  <c r="N22" i="106"/>
  <c r="M28" i="78"/>
  <c r="N22" i="78"/>
  <c r="I29" i="78" s="1"/>
  <c r="N29" i="78" s="1"/>
  <c r="N30" i="78" s="1"/>
  <c r="N33" i="78" s="1"/>
  <c r="L22" i="78"/>
  <c r="G29" i="78" s="1"/>
  <c r="M17" i="78"/>
  <c r="L17" i="78"/>
  <c r="N17" i="78"/>
  <c r="M28" i="77"/>
  <c r="N28" i="77"/>
  <c r="M22" i="77"/>
  <c r="N22" i="77"/>
  <c r="L17" i="77"/>
  <c r="G29" i="77" s="1"/>
  <c r="M17" i="77"/>
  <c r="N17" i="77"/>
  <c r="L28" i="81"/>
  <c r="M28" i="81"/>
  <c r="L22" i="81"/>
  <c r="M28" i="80"/>
  <c r="L28" i="80"/>
  <c r="G29" i="80" s="1"/>
  <c r="L22" i="80"/>
  <c r="M17" i="80"/>
  <c r="N17" i="80"/>
  <c r="O28" i="79"/>
  <c r="L28" i="79"/>
  <c r="M28" i="79"/>
  <c r="N28" i="79"/>
  <c r="I29" i="79" s="1"/>
  <c r="N29" i="79" s="1"/>
  <c r="N30" i="79" s="1"/>
  <c r="N33" i="79" s="1"/>
  <c r="L22" i="79"/>
  <c r="M22" i="79"/>
  <c r="L17" i="79"/>
  <c r="M17" i="79"/>
  <c r="O17" i="79"/>
  <c r="N28" i="89"/>
  <c r="O28" i="89"/>
  <c r="L28" i="89"/>
  <c r="M28" i="89"/>
  <c r="L22" i="89"/>
  <c r="N22" i="89"/>
  <c r="L17" i="89"/>
  <c r="M17" i="89"/>
  <c r="M30" i="89" s="1"/>
  <c r="M33" i="89" s="1"/>
  <c r="O17" i="89"/>
  <c r="N22" i="88"/>
  <c r="O22" i="88"/>
  <c r="O28" i="87"/>
  <c r="O22" i="87"/>
  <c r="O28" i="86"/>
  <c r="L28" i="86"/>
  <c r="M28" i="86"/>
  <c r="L22" i="86"/>
  <c r="M22" i="86"/>
  <c r="M30" i="86" s="1"/>
  <c r="M33" i="86" s="1"/>
  <c r="N22" i="86"/>
  <c r="I29" i="86" s="1"/>
  <c r="N29" i="86" s="1"/>
  <c r="N30" i="86" s="1"/>
  <c r="N33" i="86" s="1"/>
  <c r="O22" i="86"/>
  <c r="O22" i="84"/>
  <c r="M17" i="84"/>
  <c r="O17" i="84"/>
  <c r="L28" i="83"/>
  <c r="O28" i="83"/>
  <c r="M22" i="83"/>
  <c r="N22" i="83"/>
  <c r="L22" i="83"/>
  <c r="L17" i="83"/>
  <c r="M17" i="83"/>
  <c r="M30" i="83" s="1"/>
  <c r="M33" i="83" s="1"/>
  <c r="O17" i="83"/>
  <c r="L28" i="82"/>
  <c r="M17" i="82"/>
  <c r="M30" i="82" s="1"/>
  <c r="M33" i="82" s="1"/>
  <c r="N17" i="82"/>
  <c r="L22" i="105"/>
  <c r="L17" i="105"/>
  <c r="M17" i="105"/>
  <c r="M17" i="104"/>
  <c r="M30" i="104" s="1"/>
  <c r="M33" i="104" s="1"/>
  <c r="N17" i="104"/>
  <c r="O17" i="104"/>
  <c r="O28" i="103"/>
  <c r="M28" i="103"/>
  <c r="M17" i="103"/>
  <c r="L22" i="103"/>
  <c r="O17" i="103"/>
  <c r="O22" i="103"/>
  <c r="L29" i="102"/>
  <c r="M29" i="102"/>
  <c r="N29" i="102"/>
  <c r="N23" i="102"/>
  <c r="M23" i="102"/>
  <c r="O17" i="102"/>
  <c r="L28" i="100"/>
  <c r="M28" i="100"/>
  <c r="M30" i="100" s="1"/>
  <c r="M33" i="100" s="1"/>
  <c r="N22" i="100"/>
  <c r="N17" i="100"/>
  <c r="O28" i="99"/>
  <c r="M28" i="99"/>
  <c r="N28" i="99"/>
  <c r="M22" i="99"/>
  <c r="N22" i="99"/>
  <c r="O17" i="99"/>
  <c r="N28" i="98"/>
  <c r="O28" i="98"/>
  <c r="L28" i="98"/>
  <c r="M28" i="98"/>
  <c r="M22" i="98"/>
  <c r="N22" i="98"/>
  <c r="N17" i="98"/>
  <c r="O17" i="98"/>
  <c r="M28" i="97"/>
  <c r="L22" i="97"/>
  <c r="N22" i="97"/>
  <c r="M17" i="97"/>
  <c r="M30" i="97" s="1"/>
  <c r="M33" i="97" s="1"/>
  <c r="L28" i="96"/>
  <c r="M28" i="96"/>
  <c r="N22" i="96"/>
  <c r="N17" i="96"/>
  <c r="O17" i="96"/>
  <c r="L17" i="96"/>
  <c r="M29" i="95"/>
  <c r="O29" i="95"/>
  <c r="L23" i="95"/>
  <c r="M22" i="91"/>
  <c r="N22" i="91"/>
  <c r="N17" i="91"/>
  <c r="O26" i="90"/>
  <c r="L20" i="90"/>
  <c r="N15" i="90"/>
  <c r="O15" i="90"/>
  <c r="L17" i="106"/>
  <c r="I29" i="106"/>
  <c r="N29" i="106" s="1"/>
  <c r="N30" i="106" s="1"/>
  <c r="N33" i="106" s="1"/>
  <c r="N17" i="81"/>
  <c r="O17" i="81"/>
  <c r="O17" i="80"/>
  <c r="L17" i="88"/>
  <c r="I29" i="88"/>
  <c r="N29" i="88" s="1"/>
  <c r="N30" i="88" s="1"/>
  <c r="N33" i="88" s="1"/>
  <c r="G29" i="87"/>
  <c r="M30" i="87"/>
  <c r="M33" i="87" s="1"/>
  <c r="G29" i="86"/>
  <c r="G29" i="84"/>
  <c r="N17" i="83"/>
  <c r="L17" i="82"/>
  <c r="G29" i="105"/>
  <c r="G29" i="104"/>
  <c r="I29" i="104"/>
  <c r="N29" i="104" s="1"/>
  <c r="N30" i="104" s="1"/>
  <c r="N33" i="104" s="1"/>
  <c r="L17" i="103"/>
  <c r="N17" i="103"/>
  <c r="N17" i="102"/>
  <c r="I29" i="99"/>
  <c r="N29" i="99" s="1"/>
  <c r="N30" i="99" s="1"/>
  <c r="N33" i="99" s="1"/>
  <c r="L17" i="99"/>
  <c r="L17" i="98"/>
  <c r="O18" i="95"/>
  <c r="G27" i="90"/>
  <c r="I187" i="129"/>
  <c r="H187" i="129"/>
  <c r="B142" i="129"/>
  <c r="E144" i="129"/>
  <c r="D144" i="129"/>
  <c r="C144" i="129"/>
  <c r="E143" i="129"/>
  <c r="D143" i="129"/>
  <c r="C143" i="129"/>
  <c r="D142" i="129"/>
  <c r="C142" i="129"/>
  <c r="H141" i="129"/>
  <c r="B96" i="129"/>
  <c r="E98" i="129"/>
  <c r="D98" i="129"/>
  <c r="C98" i="129"/>
  <c r="E97" i="129"/>
  <c r="D97" i="129"/>
  <c r="C97" i="129"/>
  <c r="D96" i="129"/>
  <c r="C96" i="129"/>
  <c r="B50" i="129"/>
  <c r="B4" i="129"/>
  <c r="B98" i="129"/>
  <c r="B52" i="129"/>
  <c r="I95" i="129"/>
  <c r="H95" i="129"/>
  <c r="D50" i="129"/>
  <c r="C50" i="129"/>
  <c r="D52" i="129"/>
  <c r="E52" i="129"/>
  <c r="C52" i="129"/>
  <c r="E51" i="129"/>
  <c r="C51" i="129"/>
  <c r="D51" i="129"/>
  <c r="H49" i="129"/>
  <c r="B2" i="129"/>
  <c r="B3" i="10"/>
  <c r="AH9" i="127"/>
  <c r="Z9" i="127"/>
  <c r="R9" i="127"/>
  <c r="J9" i="127"/>
  <c r="A41" i="127"/>
  <c r="U41" i="127" s="1"/>
  <c r="A39" i="127"/>
  <c r="K39" i="127" s="1"/>
  <c r="A40" i="127"/>
  <c r="A11" i="127"/>
  <c r="X11" i="127" s="1"/>
  <c r="D11" i="127"/>
  <c r="A12" i="127"/>
  <c r="W12" i="127" s="1"/>
  <c r="A13" i="127"/>
  <c r="K13" i="127" s="1"/>
  <c r="A14" i="127"/>
  <c r="A15" i="127"/>
  <c r="AL15" i="127" s="1"/>
  <c r="A16" i="127"/>
  <c r="A17" i="127"/>
  <c r="A18" i="127"/>
  <c r="A19" i="127"/>
  <c r="AK19" i="127" s="1"/>
  <c r="A20" i="127"/>
  <c r="A21" i="127"/>
  <c r="A22" i="127"/>
  <c r="M22" i="127" s="1"/>
  <c r="A23" i="127"/>
  <c r="A24" i="127"/>
  <c r="A25" i="127"/>
  <c r="AK25" i="127" s="1"/>
  <c r="A26" i="127"/>
  <c r="A27" i="127"/>
  <c r="A28" i="127"/>
  <c r="A29" i="127"/>
  <c r="S29" i="127" s="1"/>
  <c r="A30" i="127"/>
  <c r="A31" i="127"/>
  <c r="A32" i="127"/>
  <c r="AJ32" i="127" s="1"/>
  <c r="A33" i="127"/>
  <c r="A34" i="127"/>
  <c r="A35" i="127"/>
  <c r="R35" i="127" s="1"/>
  <c r="A36" i="127"/>
  <c r="AI36" i="127" s="1"/>
  <c r="A37" i="127"/>
  <c r="X37" i="127" s="1"/>
  <c r="A38" i="127"/>
  <c r="T38" i="127" s="1"/>
  <c r="H10" i="127"/>
  <c r="G10" i="127"/>
  <c r="F10" i="127"/>
  <c r="D10" i="127"/>
  <c r="E10" i="127"/>
  <c r="C10" i="127"/>
  <c r="B10" i="127"/>
  <c r="L22" i="10"/>
  <c r="L23" i="10"/>
  <c r="L24" i="10"/>
  <c r="L25" i="10"/>
  <c r="L21" i="10"/>
  <c r="L17" i="10"/>
  <c r="L18" i="10"/>
  <c r="L19" i="10"/>
  <c r="L16" i="10"/>
  <c r="M27" i="10"/>
  <c r="L13" i="10"/>
  <c r="L14" i="10"/>
  <c r="L10" i="10"/>
  <c r="L11" i="10"/>
  <c r="L12" i="10"/>
  <c r="C9" i="128"/>
  <c r="K1" i="127" s="1"/>
  <c r="J1" i="127"/>
  <c r="A9" i="128"/>
  <c r="B11" i="127"/>
  <c r="B41" i="127"/>
  <c r="B40" i="127"/>
  <c r="B39" i="127"/>
  <c r="B38" i="127"/>
  <c r="B37" i="127"/>
  <c r="B36" i="127"/>
  <c r="B35" i="127"/>
  <c r="B34" i="127"/>
  <c r="B33" i="127"/>
  <c r="B32" i="127"/>
  <c r="B31" i="127"/>
  <c r="B30" i="127"/>
  <c r="B29" i="127"/>
  <c r="B28" i="127"/>
  <c r="B27" i="127"/>
  <c r="B26" i="127"/>
  <c r="B25" i="127"/>
  <c r="P13" i="22"/>
  <c r="B24" i="127" s="1"/>
  <c r="B23" i="127"/>
  <c r="B22" i="127"/>
  <c r="P12" i="22"/>
  <c r="B21" i="127" s="1"/>
  <c r="P11" i="22"/>
  <c r="B20" i="127" s="1"/>
  <c r="P10" i="22"/>
  <c r="B19" i="127" s="1"/>
  <c r="P9" i="22"/>
  <c r="B18" i="127" s="1"/>
  <c r="P8" i="22"/>
  <c r="B17" i="127" s="1"/>
  <c r="P7" i="22"/>
  <c r="B16" i="127" s="1"/>
  <c r="P6" i="22"/>
  <c r="B15" i="127" s="1"/>
  <c r="P5" i="22"/>
  <c r="B14" i="127" s="1"/>
  <c r="P4" i="22"/>
  <c r="B13" i="127" s="1"/>
  <c r="P3" i="22"/>
  <c r="B12" i="127" s="1"/>
  <c r="L9" i="108"/>
  <c r="L10" i="108"/>
  <c r="L11" i="108"/>
  <c r="L12" i="108"/>
  <c r="L13" i="108"/>
  <c r="L14" i="108"/>
  <c r="L15" i="108"/>
  <c r="L16" i="108"/>
  <c r="L17" i="108"/>
  <c r="L18" i="108"/>
  <c r="L19" i="108"/>
  <c r="L20" i="108"/>
  <c r="L21" i="108"/>
  <c r="L22" i="108"/>
  <c r="L23" i="108"/>
  <c r="L24" i="108"/>
  <c r="L25" i="108"/>
  <c r="L26" i="108"/>
  <c r="L27" i="108"/>
  <c r="L8" i="108"/>
  <c r="L9" i="10"/>
  <c r="M31" i="102" l="1"/>
  <c r="M34" i="102" s="1"/>
  <c r="G29" i="100"/>
  <c r="M30" i="98"/>
  <c r="M33" i="98" s="1"/>
  <c r="G29" i="91"/>
  <c r="L29" i="91" s="1"/>
  <c r="L30" i="91" s="1"/>
  <c r="L33" i="91" s="1"/>
  <c r="I29" i="97"/>
  <c r="N29" i="97" s="1"/>
  <c r="N30" i="97" s="1"/>
  <c r="N33" i="97" s="1"/>
  <c r="I29" i="96"/>
  <c r="N29" i="96" s="1"/>
  <c r="N30" i="96" s="1"/>
  <c r="N33" i="96" s="1"/>
  <c r="G29" i="96"/>
  <c r="J29" i="96" s="1"/>
  <c r="O29" i="96" s="1"/>
  <c r="O30" i="96" s="1"/>
  <c r="M31" i="95"/>
  <c r="M34" i="95" s="1"/>
  <c r="M30" i="91"/>
  <c r="M33" i="91" s="1"/>
  <c r="J5" i="22" s="1"/>
  <c r="I27" i="90"/>
  <c r="N27" i="90" s="1"/>
  <c r="N28" i="90" s="1"/>
  <c r="N31" i="90" s="1"/>
  <c r="I29" i="80"/>
  <c r="N29" i="80" s="1"/>
  <c r="N30" i="80" s="1"/>
  <c r="N33" i="80" s="1"/>
  <c r="G30" i="95"/>
  <c r="L30" i="95" s="1"/>
  <c r="L31" i="95" s="1"/>
  <c r="L34" i="95" s="1"/>
  <c r="G29" i="97"/>
  <c r="L29" i="97" s="1"/>
  <c r="L30" i="97" s="1"/>
  <c r="L33" i="97" s="1"/>
  <c r="M30" i="99"/>
  <c r="M33" i="99" s="1"/>
  <c r="M30" i="80"/>
  <c r="M33" i="80" s="1"/>
  <c r="L28" i="108"/>
  <c r="L31" i="108" s="1"/>
  <c r="G30" i="102"/>
  <c r="L30" i="102" s="1"/>
  <c r="L31" i="102" s="1"/>
  <c r="L34" i="102" s="1"/>
  <c r="I29" i="91"/>
  <c r="N29" i="91" s="1"/>
  <c r="N30" i="91" s="1"/>
  <c r="N33" i="91" s="1"/>
  <c r="K5" i="22" s="1"/>
  <c r="M30" i="76"/>
  <c r="M33" i="76" s="1"/>
  <c r="I29" i="100"/>
  <c r="N29" i="100" s="1"/>
  <c r="N30" i="100" s="1"/>
  <c r="N33" i="100" s="1"/>
  <c r="G29" i="79"/>
  <c r="L29" i="79" s="1"/>
  <c r="L30" i="79" s="1"/>
  <c r="L33" i="79" s="1"/>
  <c r="G29" i="81"/>
  <c r="M30" i="78"/>
  <c r="M33" i="78" s="1"/>
  <c r="R21" i="127"/>
  <c r="B110" i="129" s="1"/>
  <c r="U19" i="127"/>
  <c r="AH12" i="127"/>
  <c r="R11" i="127"/>
  <c r="E146" i="129" s="1"/>
  <c r="AH37" i="127"/>
  <c r="Z29" i="127"/>
  <c r="AH36" i="127"/>
  <c r="B143" i="129"/>
  <c r="I10" i="131"/>
  <c r="Q3" i="127" s="1"/>
  <c r="I29" i="76"/>
  <c r="N29" i="76" s="1"/>
  <c r="N30" i="76" s="1"/>
  <c r="N33" i="76" s="1"/>
  <c r="M30" i="77"/>
  <c r="M33" i="77" s="1"/>
  <c r="I29" i="77"/>
  <c r="N29" i="77" s="1"/>
  <c r="N30" i="77" s="1"/>
  <c r="N33" i="77" s="1"/>
  <c r="M30" i="79"/>
  <c r="M33" i="79" s="1"/>
  <c r="I29" i="89"/>
  <c r="N29" i="89" s="1"/>
  <c r="N30" i="89" s="1"/>
  <c r="N33" i="89" s="1"/>
  <c r="G29" i="89"/>
  <c r="L29" i="89" s="1"/>
  <c r="L30" i="89" s="1"/>
  <c r="L33" i="89" s="1"/>
  <c r="G29" i="83"/>
  <c r="L29" i="83" s="1"/>
  <c r="L30" i="83" s="1"/>
  <c r="L33" i="83" s="1"/>
  <c r="M30" i="103"/>
  <c r="M33" i="103" s="1"/>
  <c r="I29" i="98"/>
  <c r="N29" i="98" s="1"/>
  <c r="N30" i="98" s="1"/>
  <c r="N33" i="98" s="1"/>
  <c r="K8" i="22"/>
  <c r="N26" i="127"/>
  <c r="M26" i="127"/>
  <c r="B51" i="129"/>
  <c r="I10" i="128"/>
  <c r="Q2" i="127" s="1"/>
  <c r="L29" i="76"/>
  <c r="L30" i="76" s="1"/>
  <c r="J29" i="76"/>
  <c r="O29" i="76" s="1"/>
  <c r="O30" i="76" s="1"/>
  <c r="G29" i="106"/>
  <c r="L29" i="78"/>
  <c r="L30" i="78" s="1"/>
  <c r="L33" i="78" s="1"/>
  <c r="J29" i="78"/>
  <c r="O29" i="78" s="1"/>
  <c r="O30" i="78" s="1"/>
  <c r="L29" i="77"/>
  <c r="L30" i="77" s="1"/>
  <c r="L33" i="77" s="1"/>
  <c r="J29" i="77"/>
  <c r="O29" i="77" s="1"/>
  <c r="O30" i="77" s="1"/>
  <c r="L29" i="81"/>
  <c r="L30" i="81" s="1"/>
  <c r="L33" i="81" s="1"/>
  <c r="J29" i="81"/>
  <c r="O29" i="81" s="1"/>
  <c r="O30" i="81" s="1"/>
  <c r="I29" i="81"/>
  <c r="N29" i="81" s="1"/>
  <c r="N30" i="81" s="1"/>
  <c r="N33" i="81" s="1"/>
  <c r="L29" i="80"/>
  <c r="L30" i="80" s="1"/>
  <c r="L33" i="80" s="1"/>
  <c r="J29" i="80"/>
  <c r="O29" i="80" s="1"/>
  <c r="O30" i="80" s="1"/>
  <c r="J29" i="89"/>
  <c r="O29" i="89" s="1"/>
  <c r="O30" i="89" s="1"/>
  <c r="G29" i="88"/>
  <c r="L29" i="87"/>
  <c r="L30" i="87" s="1"/>
  <c r="L33" i="87" s="1"/>
  <c r="J29" i="87"/>
  <c r="O29" i="87" s="1"/>
  <c r="O30" i="87" s="1"/>
  <c r="L29" i="86"/>
  <c r="L30" i="86" s="1"/>
  <c r="L33" i="86" s="1"/>
  <c r="J29" i="86"/>
  <c r="O29" i="86" s="1"/>
  <c r="O30" i="86" s="1"/>
  <c r="L29" i="84"/>
  <c r="L30" i="84" s="1"/>
  <c r="L33" i="84" s="1"/>
  <c r="J29" i="84"/>
  <c r="O29" i="84" s="1"/>
  <c r="O30" i="84" s="1"/>
  <c r="I29" i="83"/>
  <c r="N29" i="83" s="1"/>
  <c r="N30" i="83" s="1"/>
  <c r="N33" i="83" s="1"/>
  <c r="G29" i="82"/>
  <c r="L29" i="105"/>
  <c r="L30" i="105" s="1"/>
  <c r="L33" i="105" s="1"/>
  <c r="J29" i="105"/>
  <c r="O29" i="105" s="1"/>
  <c r="O30" i="105" s="1"/>
  <c r="L29" i="104"/>
  <c r="L30" i="104" s="1"/>
  <c r="L33" i="104" s="1"/>
  <c r="J29" i="104"/>
  <c r="O29" i="104" s="1"/>
  <c r="O30" i="104" s="1"/>
  <c r="I29" i="103"/>
  <c r="N29" i="103" s="1"/>
  <c r="N30" i="103" s="1"/>
  <c r="N33" i="103" s="1"/>
  <c r="G29" i="103"/>
  <c r="I30" i="102"/>
  <c r="N30" i="102" s="1"/>
  <c r="N31" i="102" s="1"/>
  <c r="N34" i="102" s="1"/>
  <c r="L29" i="100"/>
  <c r="L30" i="100" s="1"/>
  <c r="L33" i="100" s="1"/>
  <c r="J29" i="100"/>
  <c r="O29" i="100" s="1"/>
  <c r="O30" i="100" s="1"/>
  <c r="G29" i="99"/>
  <c r="G29" i="98"/>
  <c r="L27" i="90"/>
  <c r="L28" i="90" s="1"/>
  <c r="L31" i="90" s="1"/>
  <c r="J27" i="90"/>
  <c r="O27" i="90" s="1"/>
  <c r="O28" i="90" s="1"/>
  <c r="M39" i="127"/>
  <c r="L39" i="127"/>
  <c r="O37" i="127"/>
  <c r="K22" i="127"/>
  <c r="R41" i="127"/>
  <c r="Z15" i="127"/>
  <c r="AM37" i="127"/>
  <c r="N37" i="127"/>
  <c r="R39" i="127"/>
  <c r="E128" i="129" s="1"/>
  <c r="J11" i="127"/>
  <c r="B8" i="129" s="1"/>
  <c r="M37" i="127"/>
  <c r="R25" i="127"/>
  <c r="B114" i="129" s="1"/>
  <c r="AN35" i="127"/>
  <c r="J41" i="127"/>
  <c r="L37" i="127"/>
  <c r="T11" i="127"/>
  <c r="AM35" i="127"/>
  <c r="J39" i="127"/>
  <c r="D36" i="129" s="1"/>
  <c r="O30" i="127"/>
  <c r="K19" i="127"/>
  <c r="U11" i="127"/>
  <c r="AI25" i="127"/>
  <c r="J38" i="127"/>
  <c r="C35" i="129" s="1"/>
  <c r="N30" i="127"/>
  <c r="V11" i="127"/>
  <c r="J25" i="127"/>
  <c r="D22" i="129" s="1"/>
  <c r="M30" i="127"/>
  <c r="W11" i="127"/>
  <c r="AJ15" i="127"/>
  <c r="J21" i="127"/>
  <c r="E18" i="129" s="1"/>
  <c r="L30" i="127"/>
  <c r="U29" i="127"/>
  <c r="O39" i="127"/>
  <c r="P26" i="127"/>
  <c r="K17" i="127"/>
  <c r="T29" i="127"/>
  <c r="AA13" i="127"/>
  <c r="N39" i="127"/>
  <c r="O26" i="127"/>
  <c r="AH38" i="127"/>
  <c r="C124" i="129"/>
  <c r="C170" i="129"/>
  <c r="D124" i="129"/>
  <c r="D170" i="129"/>
  <c r="E124" i="129"/>
  <c r="E170" i="129"/>
  <c r="F124" i="129"/>
  <c r="F170" i="129"/>
  <c r="B124" i="129"/>
  <c r="B170" i="129"/>
  <c r="AH24" i="127"/>
  <c r="S24" i="127"/>
  <c r="T24" i="127"/>
  <c r="U24" i="127"/>
  <c r="V24" i="127"/>
  <c r="Z24" i="127"/>
  <c r="W24" i="127"/>
  <c r="X24" i="127"/>
  <c r="P13" i="127"/>
  <c r="O13" i="127"/>
  <c r="R22" i="127"/>
  <c r="S34" i="127"/>
  <c r="AL31" i="127"/>
  <c r="AI21" i="127"/>
  <c r="AJ21" i="127"/>
  <c r="AK21" i="127"/>
  <c r="Z21" i="127"/>
  <c r="AL21" i="127"/>
  <c r="AM21" i="127"/>
  <c r="AN21" i="127"/>
  <c r="J37" i="127"/>
  <c r="J19" i="127"/>
  <c r="P41" i="127"/>
  <c r="K37" i="127"/>
  <c r="K30" i="127"/>
  <c r="L26" i="127"/>
  <c r="L24" i="127"/>
  <c r="M13" i="127"/>
  <c r="R38" i="127"/>
  <c r="R19" i="127"/>
  <c r="W15" i="127"/>
  <c r="AH21" i="127"/>
  <c r="AL19" i="127"/>
  <c r="J24" i="127"/>
  <c r="AK32" i="127"/>
  <c r="Z32" i="127"/>
  <c r="AL32" i="127"/>
  <c r="AM32" i="127"/>
  <c r="AN32" i="127"/>
  <c r="AH32" i="127"/>
  <c r="Z12" i="127"/>
  <c r="AJ38" i="127"/>
  <c r="U38" i="127"/>
  <c r="AK38" i="127"/>
  <c r="V38" i="127"/>
  <c r="AL38" i="127"/>
  <c r="W38" i="127"/>
  <c r="AM38" i="127"/>
  <c r="X38" i="127"/>
  <c r="AN38" i="127"/>
  <c r="Z38" i="127"/>
  <c r="AM20" i="127"/>
  <c r="AH20" i="127"/>
  <c r="AH11" i="127"/>
  <c r="AN11" i="127"/>
  <c r="AM11" i="127"/>
  <c r="AB11" i="127"/>
  <c r="Z11" i="127"/>
  <c r="AL11" i="127"/>
  <c r="AK11" i="127"/>
  <c r="J36" i="127"/>
  <c r="J18" i="127"/>
  <c r="O41" i="127"/>
  <c r="P32" i="127"/>
  <c r="P29" i="127"/>
  <c r="K26" i="127"/>
  <c r="K24" i="127"/>
  <c r="L13" i="127"/>
  <c r="R37" i="127"/>
  <c r="R18" i="127"/>
  <c r="X41" i="127"/>
  <c r="S38" i="127"/>
  <c r="V15" i="127"/>
  <c r="AI11" i="127"/>
  <c r="AI32" i="127"/>
  <c r="AM23" i="127"/>
  <c r="AL23" i="127"/>
  <c r="M24" i="127"/>
  <c r="S30" i="127"/>
  <c r="T30" i="127"/>
  <c r="U30" i="127"/>
  <c r="AH30" i="127"/>
  <c r="V30" i="127"/>
  <c r="W30" i="127"/>
  <c r="X30" i="127"/>
  <c r="AH19" i="127"/>
  <c r="AM19" i="127"/>
  <c r="AN19" i="127"/>
  <c r="Z19" i="127"/>
  <c r="S19" i="127"/>
  <c r="AI19" i="127"/>
  <c r="T19" i="127"/>
  <c r="J35" i="127"/>
  <c r="J17" i="127"/>
  <c r="N41" i="127"/>
  <c r="O32" i="127"/>
  <c r="O29" i="127"/>
  <c r="R36" i="127"/>
  <c r="R17" i="127"/>
  <c r="W41" i="127"/>
  <c r="U15" i="127"/>
  <c r="AJ11" i="127"/>
  <c r="AK31" i="127"/>
  <c r="AJ19" i="127"/>
  <c r="Z37" i="127"/>
  <c r="S37" i="127"/>
  <c r="AI37" i="127"/>
  <c r="T37" i="127"/>
  <c r="AJ37" i="127"/>
  <c r="U37" i="127"/>
  <c r="AK37" i="127"/>
  <c r="V37" i="127"/>
  <c r="AL37" i="127"/>
  <c r="W37" i="127"/>
  <c r="AL29" i="127"/>
  <c r="V29" i="127"/>
  <c r="AM29" i="127"/>
  <c r="W29" i="127"/>
  <c r="AN29" i="127"/>
  <c r="X29" i="127"/>
  <c r="AH29" i="127"/>
  <c r="AH18" i="127"/>
  <c r="S18" i="127"/>
  <c r="AI18" i="127"/>
  <c r="Z18" i="127"/>
  <c r="T18" i="127"/>
  <c r="AJ18" i="127"/>
  <c r="U18" i="127"/>
  <c r="AK18" i="127"/>
  <c r="V18" i="127"/>
  <c r="AL18" i="127"/>
  <c r="W18" i="127"/>
  <c r="AM18" i="127"/>
  <c r="X18" i="127"/>
  <c r="AN18" i="127"/>
  <c r="AH39" i="127"/>
  <c r="Z39" i="127"/>
  <c r="J32" i="127"/>
  <c r="J16" i="127"/>
  <c r="M41" i="127"/>
  <c r="N32" i="127"/>
  <c r="N29" i="127"/>
  <c r="P22" i="127"/>
  <c r="P19" i="127"/>
  <c r="P17" i="127"/>
  <c r="R16" i="127"/>
  <c r="V41" i="127"/>
  <c r="AI41" i="127"/>
  <c r="AK29" i="127"/>
  <c r="AH13" i="127"/>
  <c r="AD13" i="127"/>
  <c r="AE13" i="127"/>
  <c r="AF13" i="127"/>
  <c r="X12" i="127"/>
  <c r="AA12" i="127"/>
  <c r="AB12" i="127"/>
  <c r="AC12" i="127"/>
  <c r="AD12" i="127"/>
  <c r="AE12" i="127"/>
  <c r="S12" i="127"/>
  <c r="AF12" i="127"/>
  <c r="T12" i="127"/>
  <c r="N13" i="127"/>
  <c r="AJ36" i="127"/>
  <c r="AK36" i="127"/>
  <c r="AL36" i="127"/>
  <c r="Z36" i="127"/>
  <c r="AM36" i="127"/>
  <c r="AN36" i="127"/>
  <c r="AH28" i="127"/>
  <c r="U28" i="127"/>
  <c r="AH17" i="127"/>
  <c r="Z17" i="127"/>
  <c r="J30" i="127"/>
  <c r="J15" i="127"/>
  <c r="L41" i="127"/>
  <c r="M32" i="127"/>
  <c r="M29" i="127"/>
  <c r="O22" i="127"/>
  <c r="O19" i="127"/>
  <c r="O17" i="127"/>
  <c r="R32" i="127"/>
  <c r="R15" i="127"/>
  <c r="V12" i="127"/>
  <c r="AJ29" i="127"/>
  <c r="Z35" i="127"/>
  <c r="S35" i="127"/>
  <c r="AI35" i="127"/>
  <c r="T35" i="127"/>
  <c r="AJ35" i="127"/>
  <c r="U35" i="127"/>
  <c r="AK35" i="127"/>
  <c r="V35" i="127"/>
  <c r="AL35" i="127"/>
  <c r="AH35" i="127"/>
  <c r="W35" i="127"/>
  <c r="AJ41" i="127"/>
  <c r="AK41" i="127"/>
  <c r="AH41" i="127"/>
  <c r="AL41" i="127"/>
  <c r="AM41" i="127"/>
  <c r="AN41" i="127"/>
  <c r="Z41" i="127"/>
  <c r="J29" i="127"/>
  <c r="J13" i="127"/>
  <c r="K41" i="127"/>
  <c r="L32" i="127"/>
  <c r="L29" i="127"/>
  <c r="N22" i="127"/>
  <c r="N19" i="127"/>
  <c r="N17" i="127"/>
  <c r="R30" i="127"/>
  <c r="R13" i="127"/>
  <c r="T41" i="127"/>
  <c r="X35" i="127"/>
  <c r="U12" i="127"/>
  <c r="AI29" i="127"/>
  <c r="AH14" i="127"/>
  <c r="AI26" i="127"/>
  <c r="AH26" i="127"/>
  <c r="AJ26" i="127"/>
  <c r="AK26" i="127"/>
  <c r="AL26" i="127"/>
  <c r="AM26" i="127"/>
  <c r="AN26" i="127"/>
  <c r="Z26" i="127"/>
  <c r="AH16" i="127"/>
  <c r="Z16" i="127"/>
  <c r="S16" i="127"/>
  <c r="AI16" i="127"/>
  <c r="T16" i="127"/>
  <c r="AJ16" i="127"/>
  <c r="U16" i="127"/>
  <c r="AK16" i="127"/>
  <c r="V16" i="127"/>
  <c r="AL16" i="127"/>
  <c r="W16" i="127"/>
  <c r="AM16" i="127"/>
  <c r="X16" i="127"/>
  <c r="AN16" i="127"/>
  <c r="J28" i="127"/>
  <c r="K32" i="127"/>
  <c r="K29" i="127"/>
  <c r="M19" i="127"/>
  <c r="M17" i="127"/>
  <c r="R29" i="127"/>
  <c r="R12" i="127"/>
  <c r="E147" i="129" s="1"/>
  <c r="S41" i="127"/>
  <c r="Z31" i="127"/>
  <c r="AC13" i="127"/>
  <c r="AI38" i="127"/>
  <c r="R24" i="127"/>
  <c r="AH22" i="127"/>
  <c r="Z22" i="127"/>
  <c r="J22" i="127"/>
  <c r="Z13" i="127"/>
  <c r="AL25" i="127"/>
  <c r="AM25" i="127"/>
  <c r="AN25" i="127"/>
  <c r="AH25" i="127"/>
  <c r="Z25" i="127"/>
  <c r="AH15" i="127"/>
  <c r="AM15" i="127"/>
  <c r="X15" i="127"/>
  <c r="AN15" i="127"/>
  <c r="S15" i="127"/>
  <c r="AI15" i="127"/>
  <c r="T15" i="127"/>
  <c r="J12" i="127"/>
  <c r="J26" i="127"/>
  <c r="L11" i="127"/>
  <c r="P39" i="127"/>
  <c r="P37" i="127"/>
  <c r="P30" i="127"/>
  <c r="L28" i="127"/>
  <c r="L22" i="127"/>
  <c r="L19" i="127"/>
  <c r="L17" i="127"/>
  <c r="R26" i="127"/>
  <c r="S11" i="127"/>
  <c r="Z30" i="127"/>
  <c r="AB13" i="127"/>
  <c r="AN37" i="127"/>
  <c r="AJ25" i="127"/>
  <c r="AK15" i="127"/>
  <c r="B5" i="129"/>
  <c r="B97" i="129"/>
  <c r="B6" i="129"/>
  <c r="B144" i="129"/>
  <c r="P28" i="127"/>
  <c r="T28" i="127"/>
  <c r="O28" i="127"/>
  <c r="S28" i="127"/>
  <c r="Z28" i="127"/>
  <c r="N28" i="127"/>
  <c r="AN28" i="127"/>
  <c r="M28" i="127"/>
  <c r="AM28" i="127"/>
  <c r="AL28" i="127"/>
  <c r="K28" i="127"/>
  <c r="R28" i="127"/>
  <c r="AK28" i="127"/>
  <c r="AJ28" i="127"/>
  <c r="AI28" i="127"/>
  <c r="X28" i="127"/>
  <c r="W28" i="127"/>
  <c r="V28" i="127"/>
  <c r="AH34" i="127"/>
  <c r="P34" i="127"/>
  <c r="J34" i="127"/>
  <c r="O34" i="127"/>
  <c r="N34" i="127"/>
  <c r="R34" i="127"/>
  <c r="X34" i="127"/>
  <c r="M34" i="127"/>
  <c r="W34" i="127"/>
  <c r="Z34" i="127"/>
  <c r="L34" i="127"/>
  <c r="V34" i="127"/>
  <c r="K34" i="127"/>
  <c r="U34" i="127"/>
  <c r="T34" i="127"/>
  <c r="J40" i="127"/>
  <c r="AN40" i="127"/>
  <c r="Z40" i="127"/>
  <c r="AH40" i="127"/>
  <c r="AM40" i="127"/>
  <c r="AL40" i="127"/>
  <c r="AK40" i="127"/>
  <c r="AJ40" i="127"/>
  <c r="AI40" i="127"/>
  <c r="R40" i="127"/>
  <c r="AN33" i="127"/>
  <c r="AH33" i="127"/>
  <c r="AM33" i="127"/>
  <c r="AL33" i="127"/>
  <c r="J33" i="127"/>
  <c r="AK33" i="127"/>
  <c r="X33" i="127"/>
  <c r="AJ33" i="127"/>
  <c r="R33" i="127"/>
  <c r="W33" i="127"/>
  <c r="AI33" i="127"/>
  <c r="V33" i="127"/>
  <c r="U33" i="127"/>
  <c r="Z33" i="127"/>
  <c r="T33" i="127"/>
  <c r="S33" i="127"/>
  <c r="AJ31" i="127"/>
  <c r="AI31" i="127"/>
  <c r="P31" i="127"/>
  <c r="R31" i="127"/>
  <c r="O31" i="127"/>
  <c r="N31" i="127"/>
  <c r="J31" i="127"/>
  <c r="M31" i="127"/>
  <c r="L31" i="127"/>
  <c r="K31" i="127"/>
  <c r="AN31" i="127"/>
  <c r="AM31" i="127"/>
  <c r="AH31" i="127"/>
  <c r="Z27" i="127"/>
  <c r="AN27" i="127"/>
  <c r="AM27" i="127"/>
  <c r="X27" i="127"/>
  <c r="AL27" i="127"/>
  <c r="J27" i="127"/>
  <c r="W27" i="127"/>
  <c r="AK27" i="127"/>
  <c r="V27" i="127"/>
  <c r="AJ27" i="127"/>
  <c r="U27" i="127"/>
  <c r="AH27" i="127"/>
  <c r="AI27" i="127"/>
  <c r="T27" i="127"/>
  <c r="R27" i="127"/>
  <c r="S27" i="127"/>
  <c r="AK23" i="127"/>
  <c r="AJ23" i="127"/>
  <c r="AI23" i="127"/>
  <c r="Z23" i="127"/>
  <c r="AH23" i="127"/>
  <c r="R23" i="127"/>
  <c r="J23" i="127"/>
  <c r="AN23" i="127"/>
  <c r="U20" i="127"/>
  <c r="AK20" i="127"/>
  <c r="V20" i="127"/>
  <c r="R20" i="127"/>
  <c r="T20" i="127"/>
  <c r="AJ20" i="127"/>
  <c r="S20" i="127"/>
  <c r="AI20" i="127"/>
  <c r="AL20" i="127"/>
  <c r="M20" i="127"/>
  <c r="Z20" i="127"/>
  <c r="L20" i="127"/>
  <c r="J20" i="127"/>
  <c r="K20" i="127"/>
  <c r="X20" i="127"/>
  <c r="AN20" i="127"/>
  <c r="W20" i="127"/>
  <c r="X14" i="127"/>
  <c r="W14" i="127"/>
  <c r="V14" i="127"/>
  <c r="U14" i="127"/>
  <c r="AN14" i="127"/>
  <c r="T14" i="127"/>
  <c r="AM14" i="127"/>
  <c r="S14" i="127"/>
  <c r="AL14" i="127"/>
  <c r="AK14" i="127"/>
  <c r="AJ14" i="127"/>
  <c r="J14" i="127"/>
  <c r="AI14" i="127"/>
  <c r="R14" i="127"/>
  <c r="Z14" i="127"/>
  <c r="J11" i="22"/>
  <c r="K10" i="22"/>
  <c r="J10" i="22"/>
  <c r="J9" i="22"/>
  <c r="K9" i="22"/>
  <c r="J13" i="22"/>
  <c r="J12" i="22"/>
  <c r="J8" i="22"/>
  <c r="K4" i="22"/>
  <c r="K16" i="22" s="1"/>
  <c r="L20" i="10"/>
  <c r="L26" i="10"/>
  <c r="J30" i="102" l="1"/>
  <c r="O30" i="102" s="1"/>
  <c r="O31" i="102" s="1"/>
  <c r="O33" i="102" s="1"/>
  <c r="O34" i="102" s="1"/>
  <c r="O35" i="102" s="1"/>
  <c r="C110" i="129"/>
  <c r="J29" i="91"/>
  <c r="O29" i="91" s="1"/>
  <c r="O30" i="91" s="1"/>
  <c r="J29" i="97"/>
  <c r="O29" i="97" s="1"/>
  <c r="O30" i="97" s="1"/>
  <c r="L29" i="96"/>
  <c r="L30" i="96" s="1"/>
  <c r="L33" i="96" s="1"/>
  <c r="J30" i="95"/>
  <c r="O30" i="95" s="1"/>
  <c r="O31" i="95" s="1"/>
  <c r="J29" i="79"/>
  <c r="O29" i="79" s="1"/>
  <c r="O30" i="79" s="1"/>
  <c r="L33" i="76"/>
  <c r="E100" i="129"/>
  <c r="C100" i="129"/>
  <c r="C146" i="129"/>
  <c r="F100" i="129"/>
  <c r="B146" i="129"/>
  <c r="C55" i="129"/>
  <c r="D55" i="129"/>
  <c r="E55" i="129"/>
  <c r="F55" i="129"/>
  <c r="C130" i="129"/>
  <c r="D176" i="129"/>
  <c r="E176" i="129"/>
  <c r="F176" i="129"/>
  <c r="B176" i="129"/>
  <c r="C176" i="129"/>
  <c r="B54" i="129"/>
  <c r="E54" i="129"/>
  <c r="F54" i="129"/>
  <c r="C54" i="129"/>
  <c r="D54" i="129"/>
  <c r="C38" i="129"/>
  <c r="F84" i="129"/>
  <c r="B84" i="129"/>
  <c r="D84" i="129"/>
  <c r="E84" i="129"/>
  <c r="C84" i="129"/>
  <c r="C56" i="129"/>
  <c r="E56" i="129"/>
  <c r="D56" i="129"/>
  <c r="F56" i="129"/>
  <c r="F110" i="129"/>
  <c r="E110" i="129"/>
  <c r="D110" i="129"/>
  <c r="B100" i="129"/>
  <c r="D100" i="129"/>
  <c r="D146" i="129"/>
  <c r="F146" i="129"/>
  <c r="C8" i="129"/>
  <c r="F186" i="129"/>
  <c r="B186" i="129"/>
  <c r="D186" i="129"/>
  <c r="C186" i="129"/>
  <c r="B130" i="129"/>
  <c r="B38" i="129"/>
  <c r="E130" i="129"/>
  <c r="F35" i="129"/>
  <c r="D35" i="129"/>
  <c r="E35" i="129"/>
  <c r="J29" i="83"/>
  <c r="O29" i="83" s="1"/>
  <c r="O30" i="83" s="1"/>
  <c r="O32" i="83" s="1"/>
  <c r="O33" i="83" s="1"/>
  <c r="O34" i="83" s="1"/>
  <c r="C114" i="129"/>
  <c r="E114" i="129"/>
  <c r="D114" i="129"/>
  <c r="F114" i="129"/>
  <c r="F18" i="129"/>
  <c r="D18" i="129"/>
  <c r="C18" i="129"/>
  <c r="B18" i="129"/>
  <c r="D128" i="129"/>
  <c r="C22" i="129"/>
  <c r="F130" i="129"/>
  <c r="C68" i="129"/>
  <c r="E186" i="129"/>
  <c r="B35" i="129"/>
  <c r="D130" i="129"/>
  <c r="F38" i="129"/>
  <c r="E38" i="129"/>
  <c r="D38" i="129"/>
  <c r="O32" i="76"/>
  <c r="L29" i="106"/>
  <c r="L30" i="106" s="1"/>
  <c r="L33" i="106" s="1"/>
  <c r="J29" i="106"/>
  <c r="O29" i="106" s="1"/>
  <c r="O30" i="106" s="1"/>
  <c r="O32" i="78"/>
  <c r="O33" i="78" s="1"/>
  <c r="O34" i="78" s="1"/>
  <c r="O32" i="77"/>
  <c r="O33" i="77" s="1"/>
  <c r="O34" i="77" s="1"/>
  <c r="O32" i="81"/>
  <c r="O33" i="81" s="1"/>
  <c r="O34" i="81" s="1"/>
  <c r="O32" i="80"/>
  <c r="O33" i="80" s="1"/>
  <c r="O34" i="80" s="1"/>
  <c r="O32" i="79"/>
  <c r="O33" i="79" s="1"/>
  <c r="O34" i="79" s="1"/>
  <c r="O32" i="89"/>
  <c r="O33" i="89" s="1"/>
  <c r="O34" i="89" s="1"/>
  <c r="L29" i="88"/>
  <c r="L30" i="88" s="1"/>
  <c r="L33" i="88" s="1"/>
  <c r="J29" i="88"/>
  <c r="O29" i="88" s="1"/>
  <c r="O30" i="88" s="1"/>
  <c r="O32" i="87"/>
  <c r="O33" i="87" s="1"/>
  <c r="O34" i="87" s="1"/>
  <c r="O32" i="86"/>
  <c r="O33" i="86" s="1"/>
  <c r="O34" i="86" s="1"/>
  <c r="O32" i="84"/>
  <c r="O33" i="84" s="1"/>
  <c r="O34" i="84" s="1"/>
  <c r="L29" i="82"/>
  <c r="L30" i="82" s="1"/>
  <c r="L33" i="82" s="1"/>
  <c r="J29" i="82"/>
  <c r="O29" i="82" s="1"/>
  <c r="O30" i="82" s="1"/>
  <c r="O32" i="105"/>
  <c r="O33" i="105" s="1"/>
  <c r="O34" i="105" s="1"/>
  <c r="O32" i="104"/>
  <c r="O33" i="104" s="1"/>
  <c r="O34" i="104" s="1"/>
  <c r="L29" i="103"/>
  <c r="L30" i="103" s="1"/>
  <c r="L33" i="103" s="1"/>
  <c r="J29" i="103"/>
  <c r="O29" i="103" s="1"/>
  <c r="O30" i="103" s="1"/>
  <c r="K13" i="22"/>
  <c r="O32" i="100"/>
  <c r="O33" i="100" s="1"/>
  <c r="O34" i="100" s="1"/>
  <c r="L29" i="99"/>
  <c r="L30" i="99" s="1"/>
  <c r="L33" i="99" s="1"/>
  <c r="J29" i="99"/>
  <c r="O29" i="99" s="1"/>
  <c r="O30" i="99" s="1"/>
  <c r="L29" i="98"/>
  <c r="L30" i="98" s="1"/>
  <c r="L33" i="98" s="1"/>
  <c r="J29" i="98"/>
  <c r="O29" i="98" s="1"/>
  <c r="O30" i="98" s="1"/>
  <c r="G12" i="22" s="1"/>
  <c r="O32" i="97"/>
  <c r="O33" i="97" s="1"/>
  <c r="O34" i="97" s="1"/>
  <c r="O32" i="96"/>
  <c r="O33" i="96" s="1"/>
  <c r="O34" i="96" s="1"/>
  <c r="O33" i="95"/>
  <c r="O34" i="95" s="1"/>
  <c r="O35" i="95" s="1"/>
  <c r="O32" i="91"/>
  <c r="O33" i="91" s="1"/>
  <c r="O34" i="91" s="1"/>
  <c r="O30" i="90"/>
  <c r="O31" i="90" s="1"/>
  <c r="O32" i="90" s="1"/>
  <c r="C128" i="129"/>
  <c r="B128" i="129"/>
  <c r="B36" i="129"/>
  <c r="E82" i="129"/>
  <c r="F128" i="129"/>
  <c r="D101" i="129"/>
  <c r="F147" i="129"/>
  <c r="B147" i="129"/>
  <c r="C101" i="129"/>
  <c r="E101" i="129"/>
  <c r="B101" i="129"/>
  <c r="C82" i="129"/>
  <c r="B22" i="129"/>
  <c r="F101" i="129"/>
  <c r="E36" i="129"/>
  <c r="F36" i="129"/>
  <c r="D82" i="129"/>
  <c r="F22" i="129"/>
  <c r="F68" i="129"/>
  <c r="C36" i="129"/>
  <c r="E22" i="129"/>
  <c r="B82" i="129"/>
  <c r="E68" i="129"/>
  <c r="F82" i="129"/>
  <c r="B73" i="129"/>
  <c r="C73" i="129"/>
  <c r="C27" i="129"/>
  <c r="D27" i="129"/>
  <c r="B27" i="129"/>
  <c r="E27" i="129"/>
  <c r="D73" i="129"/>
  <c r="F27" i="129"/>
  <c r="E73" i="129"/>
  <c r="F73" i="129"/>
  <c r="B67" i="129"/>
  <c r="B21" i="129"/>
  <c r="C67" i="129"/>
  <c r="C21" i="129"/>
  <c r="D21" i="129"/>
  <c r="F21" i="129"/>
  <c r="E21" i="129"/>
  <c r="D67" i="129"/>
  <c r="C66" i="129"/>
  <c r="C20" i="129"/>
  <c r="D66" i="129"/>
  <c r="D20" i="129"/>
  <c r="B20" i="129"/>
  <c r="E66" i="129"/>
  <c r="E20" i="129"/>
  <c r="F66" i="129"/>
  <c r="F20" i="129"/>
  <c r="C37" i="129"/>
  <c r="D37" i="129"/>
  <c r="E37" i="129"/>
  <c r="F37" i="129"/>
  <c r="F83" i="129"/>
  <c r="B37" i="129"/>
  <c r="C83" i="129"/>
  <c r="D83" i="129"/>
  <c r="E83" i="129"/>
  <c r="C169" i="129"/>
  <c r="D123" i="129"/>
  <c r="D169" i="129"/>
  <c r="E123" i="129"/>
  <c r="E169" i="129"/>
  <c r="F123" i="129"/>
  <c r="F169" i="129"/>
  <c r="B123" i="129"/>
  <c r="B169" i="129"/>
  <c r="C123" i="129"/>
  <c r="C69" i="129"/>
  <c r="C23" i="129"/>
  <c r="D69" i="129"/>
  <c r="D23" i="129"/>
  <c r="E69" i="129"/>
  <c r="E23" i="129"/>
  <c r="F69" i="129"/>
  <c r="F23" i="129"/>
  <c r="B69" i="129"/>
  <c r="B23" i="129"/>
  <c r="B106" i="129"/>
  <c r="C106" i="129"/>
  <c r="D106" i="129"/>
  <c r="E106" i="129"/>
  <c r="F106" i="129"/>
  <c r="C60" i="129"/>
  <c r="C14" i="129"/>
  <c r="D60" i="129"/>
  <c r="D14" i="129"/>
  <c r="E60" i="129"/>
  <c r="E14" i="129"/>
  <c r="F60" i="129"/>
  <c r="F14" i="129"/>
  <c r="B60" i="129"/>
  <c r="B14" i="129"/>
  <c r="C112" i="129"/>
  <c r="D112" i="129"/>
  <c r="E112" i="129"/>
  <c r="F112" i="129"/>
  <c r="B112" i="129"/>
  <c r="B55" i="129"/>
  <c r="B159" i="129"/>
  <c r="C113" i="129"/>
  <c r="C159" i="129"/>
  <c r="D113" i="129"/>
  <c r="E159" i="129"/>
  <c r="D159" i="129"/>
  <c r="F159" i="129"/>
  <c r="E113" i="129"/>
  <c r="B113" i="129"/>
  <c r="F113" i="129"/>
  <c r="C125" i="129"/>
  <c r="D125" i="129"/>
  <c r="E125" i="129"/>
  <c r="F125" i="129"/>
  <c r="B125" i="129"/>
  <c r="B32" i="129"/>
  <c r="C32" i="129"/>
  <c r="D32" i="129"/>
  <c r="E32" i="129"/>
  <c r="F32" i="129"/>
  <c r="D120" i="129"/>
  <c r="E120" i="129"/>
  <c r="F120" i="129"/>
  <c r="B120" i="129"/>
  <c r="C120" i="129"/>
  <c r="B148" i="129"/>
  <c r="C148" i="129"/>
  <c r="D148" i="129"/>
  <c r="E148" i="129"/>
  <c r="F148" i="129"/>
  <c r="C77" i="129"/>
  <c r="C31" i="129"/>
  <c r="D77" i="129"/>
  <c r="D31" i="129"/>
  <c r="B31" i="129"/>
  <c r="E77" i="129"/>
  <c r="E31" i="129"/>
  <c r="F77" i="129"/>
  <c r="F31" i="129"/>
  <c r="B77" i="129"/>
  <c r="B119" i="129"/>
  <c r="B165" i="129"/>
  <c r="C119" i="129"/>
  <c r="C165" i="129"/>
  <c r="D119" i="129"/>
  <c r="E165" i="129"/>
  <c r="F119" i="129"/>
  <c r="D165" i="129"/>
  <c r="F165" i="129"/>
  <c r="E119" i="129"/>
  <c r="C10" i="129"/>
  <c r="D10" i="129"/>
  <c r="E10" i="129"/>
  <c r="B56" i="129"/>
  <c r="F10" i="129"/>
  <c r="B10" i="129"/>
  <c r="C115" i="129"/>
  <c r="D115" i="129"/>
  <c r="E115" i="129"/>
  <c r="F115" i="129"/>
  <c r="B115" i="129"/>
  <c r="C72" i="129"/>
  <c r="C26" i="129"/>
  <c r="D72" i="129"/>
  <c r="D26" i="129"/>
  <c r="E72" i="129"/>
  <c r="E26" i="129"/>
  <c r="F72" i="129"/>
  <c r="F26" i="129"/>
  <c r="B26" i="129"/>
  <c r="B72" i="129"/>
  <c r="B107" i="129"/>
  <c r="B153" i="129"/>
  <c r="C107" i="129"/>
  <c r="C153" i="129"/>
  <c r="D107" i="129"/>
  <c r="E153" i="129"/>
  <c r="F153" i="129"/>
  <c r="F107" i="129"/>
  <c r="D153" i="129"/>
  <c r="E107" i="129"/>
  <c r="C154" i="129"/>
  <c r="D108" i="129"/>
  <c r="D154" i="129"/>
  <c r="E108" i="129"/>
  <c r="F108" i="129"/>
  <c r="B108" i="129"/>
  <c r="B154" i="129"/>
  <c r="C108" i="129"/>
  <c r="C62" i="129"/>
  <c r="B62" i="129"/>
  <c r="C16" i="129"/>
  <c r="D62" i="129"/>
  <c r="D16" i="129"/>
  <c r="B16" i="129"/>
  <c r="E62" i="129"/>
  <c r="E16" i="129"/>
  <c r="F62" i="129"/>
  <c r="F16" i="129"/>
  <c r="C157" i="129"/>
  <c r="D157" i="129"/>
  <c r="E157" i="129"/>
  <c r="F157" i="129"/>
  <c r="B157" i="129"/>
  <c r="C109" i="129"/>
  <c r="C155" i="129"/>
  <c r="D109" i="129"/>
  <c r="D155" i="129"/>
  <c r="E109" i="129"/>
  <c r="B109" i="129"/>
  <c r="E155" i="129"/>
  <c r="F109" i="129"/>
  <c r="F155" i="129"/>
  <c r="B155" i="129"/>
  <c r="C74" i="129"/>
  <c r="C28" i="129"/>
  <c r="D74" i="129"/>
  <c r="B74" i="129"/>
  <c r="D28" i="129"/>
  <c r="E74" i="129"/>
  <c r="E28" i="129"/>
  <c r="F74" i="129"/>
  <c r="F28" i="129"/>
  <c r="B28" i="129"/>
  <c r="C175" i="129"/>
  <c r="D175" i="129"/>
  <c r="E175" i="129"/>
  <c r="B175" i="129"/>
  <c r="F175" i="129"/>
  <c r="D147" i="129"/>
  <c r="C147" i="129"/>
  <c r="C151" i="129"/>
  <c r="D105" i="129"/>
  <c r="D151" i="129"/>
  <c r="E105" i="129"/>
  <c r="B105" i="129"/>
  <c r="E151" i="129"/>
  <c r="F105" i="129"/>
  <c r="F151" i="129"/>
  <c r="B151" i="129"/>
  <c r="C105" i="129"/>
  <c r="C172" i="129"/>
  <c r="D126" i="129"/>
  <c r="D172" i="129"/>
  <c r="E126" i="129"/>
  <c r="E172" i="129"/>
  <c r="F126" i="129"/>
  <c r="F172" i="129"/>
  <c r="B172" i="129"/>
  <c r="C126" i="129"/>
  <c r="B126" i="129"/>
  <c r="B15" i="129"/>
  <c r="C61" i="129"/>
  <c r="C15" i="129"/>
  <c r="D15" i="129"/>
  <c r="E15" i="129"/>
  <c r="D61" i="129"/>
  <c r="F15" i="129"/>
  <c r="B173" i="129"/>
  <c r="C127" i="129"/>
  <c r="C173" i="129"/>
  <c r="D127" i="129"/>
  <c r="D173" i="129"/>
  <c r="E127" i="129"/>
  <c r="E173" i="129"/>
  <c r="F127" i="129"/>
  <c r="F173" i="129"/>
  <c r="B127" i="129"/>
  <c r="C34" i="129"/>
  <c r="D34" i="129"/>
  <c r="E34" i="129"/>
  <c r="F34" i="129"/>
  <c r="B34" i="129"/>
  <c r="B80" i="129"/>
  <c r="C80" i="129"/>
  <c r="D80" i="129"/>
  <c r="E80" i="129"/>
  <c r="F80" i="129"/>
  <c r="B63" i="129"/>
  <c r="B17" i="129"/>
  <c r="C63" i="129"/>
  <c r="C17" i="129"/>
  <c r="D63" i="129"/>
  <c r="D17" i="129"/>
  <c r="E63" i="129"/>
  <c r="F63" i="129"/>
  <c r="B122" i="129"/>
  <c r="B168" i="129"/>
  <c r="C122" i="129"/>
  <c r="C168" i="129"/>
  <c r="D122" i="129"/>
  <c r="E168" i="129"/>
  <c r="E122" i="129"/>
  <c r="F122" i="129"/>
  <c r="D168" i="129"/>
  <c r="F168" i="129"/>
  <c r="C65" i="129"/>
  <c r="C19" i="129"/>
  <c r="D65" i="129"/>
  <c r="D19" i="129"/>
  <c r="E65" i="129"/>
  <c r="E19" i="129"/>
  <c r="F65" i="129"/>
  <c r="B65" i="129"/>
  <c r="F19" i="129"/>
  <c r="B19" i="129"/>
  <c r="B118" i="129"/>
  <c r="B164" i="129"/>
  <c r="C118" i="129"/>
  <c r="C164" i="129"/>
  <c r="D118" i="129"/>
  <c r="D164" i="129"/>
  <c r="E118" i="129"/>
  <c r="E164" i="129"/>
  <c r="F118" i="129"/>
  <c r="F164" i="129"/>
  <c r="C71" i="129"/>
  <c r="C25" i="129"/>
  <c r="D71" i="129"/>
  <c r="D25" i="129"/>
  <c r="E71" i="129"/>
  <c r="E25" i="129"/>
  <c r="F71" i="129"/>
  <c r="F25" i="129"/>
  <c r="B25" i="129"/>
  <c r="B71" i="129"/>
  <c r="B75" i="129"/>
  <c r="C75" i="129"/>
  <c r="C29" i="129"/>
  <c r="D75" i="129"/>
  <c r="D29" i="129"/>
  <c r="E75" i="129"/>
  <c r="E29" i="129"/>
  <c r="F75" i="129"/>
  <c r="F29" i="129"/>
  <c r="B29" i="129"/>
  <c r="B33" i="129"/>
  <c r="C79" i="129"/>
  <c r="D79" i="129"/>
  <c r="E79" i="129"/>
  <c r="F79" i="129"/>
  <c r="C33" i="129"/>
  <c r="F33" i="129"/>
  <c r="D33" i="129"/>
  <c r="E33" i="129"/>
  <c r="B104" i="129"/>
  <c r="B150" i="129"/>
  <c r="C104" i="129"/>
  <c r="C150" i="129"/>
  <c r="D104" i="129"/>
  <c r="E150" i="129"/>
  <c r="D150" i="129"/>
  <c r="E104" i="129"/>
  <c r="F104" i="129"/>
  <c r="F150" i="129"/>
  <c r="C163" i="129"/>
  <c r="D117" i="129"/>
  <c r="D163" i="129"/>
  <c r="E117" i="129"/>
  <c r="B117" i="129"/>
  <c r="E163" i="129"/>
  <c r="B163" i="129"/>
  <c r="F117" i="129"/>
  <c r="F163" i="129"/>
  <c r="C117" i="129"/>
  <c r="B116" i="129"/>
  <c r="B162" i="129"/>
  <c r="C116" i="129"/>
  <c r="C162" i="129"/>
  <c r="D116" i="129"/>
  <c r="E162" i="129"/>
  <c r="D162" i="129"/>
  <c r="F162" i="129"/>
  <c r="F116" i="129"/>
  <c r="E116" i="129"/>
  <c r="C121" i="129"/>
  <c r="D121" i="129"/>
  <c r="E121" i="129"/>
  <c r="B121" i="129"/>
  <c r="F121" i="129"/>
  <c r="C58" i="129"/>
  <c r="E58" i="129"/>
  <c r="F58" i="129"/>
  <c r="D58" i="129"/>
  <c r="F57" i="129"/>
  <c r="E57" i="129"/>
  <c r="C149" i="129"/>
  <c r="F103" i="129"/>
  <c r="D149" i="129"/>
  <c r="B149" i="129"/>
  <c r="E149" i="129"/>
  <c r="E103" i="129"/>
  <c r="F149" i="129"/>
  <c r="B103" i="129"/>
  <c r="C103" i="129"/>
  <c r="D103" i="129"/>
  <c r="K12" i="22"/>
  <c r="K11" i="22"/>
  <c r="K7" i="22"/>
  <c r="J7" i="22"/>
  <c r="K6" i="22"/>
  <c r="J6" i="22"/>
  <c r="F10" i="131"/>
  <c r="N3" i="127" s="1"/>
  <c r="J4" i="22"/>
  <c r="J16" i="22" s="1"/>
  <c r="E10" i="131" s="1"/>
  <c r="M3" i="127" s="1"/>
  <c r="G9" i="22"/>
  <c r="G7" i="22"/>
  <c r="G5" i="22"/>
  <c r="G4" i="22"/>
  <c r="G16" i="22" s="1"/>
  <c r="O33" i="76" l="1"/>
  <c r="O34" i="76" s="1"/>
  <c r="O32" i="106"/>
  <c r="O33" i="106" s="1"/>
  <c r="O34" i="106" s="1"/>
  <c r="O32" i="88"/>
  <c r="O33" i="88" s="1"/>
  <c r="O34" i="88" s="1"/>
  <c r="O32" i="82"/>
  <c r="O33" i="82" s="1"/>
  <c r="O34" i="82" s="1"/>
  <c r="O32" i="103"/>
  <c r="O33" i="103" s="1"/>
  <c r="O34" i="103" s="1"/>
  <c r="O32" i="99"/>
  <c r="O33" i="99" s="1"/>
  <c r="O34" i="99" s="1"/>
  <c r="O32" i="98"/>
  <c r="O33" i="98" s="1"/>
  <c r="O34" i="98" s="1"/>
  <c r="I11" i="22"/>
  <c r="I9" i="22"/>
  <c r="I8" i="22"/>
  <c r="I12" i="22"/>
  <c r="I5" i="22"/>
  <c r="I4" i="22"/>
  <c r="I16" i="22" s="1"/>
  <c r="G13" i="22"/>
  <c r="G11" i="22"/>
  <c r="G10" i="22"/>
  <c r="H9" i="22"/>
  <c r="G8" i="22"/>
  <c r="H7" i="22"/>
  <c r="G6" i="22"/>
  <c r="B10" i="131" l="1"/>
  <c r="J3" i="127" s="1"/>
  <c r="I13" i="22"/>
  <c r="I10" i="22"/>
  <c r="I6" i="22"/>
  <c r="D10" i="131"/>
  <c r="L3" i="127" s="1"/>
  <c r="H12" i="22"/>
  <c r="I7" i="22"/>
  <c r="H5" i="22"/>
  <c r="H4" i="22"/>
  <c r="H16" i="22" s="1"/>
  <c r="H13" i="22"/>
  <c r="H11" i="22"/>
  <c r="H10" i="22"/>
  <c r="H8" i="22"/>
  <c r="H6" i="22"/>
  <c r="L9" i="22" l="1"/>
  <c r="M9" i="22" s="1"/>
  <c r="L12" i="22"/>
  <c r="L7" i="22"/>
  <c r="L5" i="22"/>
  <c r="M5" i="22" s="1"/>
  <c r="L4" i="22"/>
  <c r="M4" i="22" l="1"/>
  <c r="L16" i="22"/>
  <c r="C10" i="131"/>
  <c r="K3" i="127" s="1"/>
  <c r="F29" i="127"/>
  <c r="AD29" i="127" s="1"/>
  <c r="F23" i="127"/>
  <c r="AD23" i="127" s="1"/>
  <c r="F32" i="127"/>
  <c r="F25" i="127"/>
  <c r="AD25" i="127" s="1"/>
  <c r="F18" i="127"/>
  <c r="N9" i="22"/>
  <c r="N4" i="22"/>
  <c r="F22" i="127"/>
  <c r="AD22" i="127" s="1"/>
  <c r="F33" i="127"/>
  <c r="F27" i="127"/>
  <c r="F14" i="127"/>
  <c r="N5" i="22"/>
  <c r="L13" i="22"/>
  <c r="M13" i="22" s="1"/>
  <c r="L11" i="22"/>
  <c r="M11" i="22" s="1"/>
  <c r="L10" i="22"/>
  <c r="M10" i="22" s="1"/>
  <c r="L8" i="22"/>
  <c r="M8" i="22" s="1"/>
  <c r="L6" i="22"/>
  <c r="M6" i="22" s="1"/>
  <c r="M12" i="22"/>
  <c r="N12" i="22" s="1"/>
  <c r="M7" i="22"/>
  <c r="N7" i="22" s="1"/>
  <c r="O29" i="10"/>
  <c r="O25" i="10"/>
  <c r="N25" i="10"/>
  <c r="M25" i="10"/>
  <c r="O24" i="10"/>
  <c r="N24" i="10"/>
  <c r="M24" i="10"/>
  <c r="O23" i="10"/>
  <c r="N23" i="10"/>
  <c r="M23" i="10"/>
  <c r="O22" i="10"/>
  <c r="N22" i="10"/>
  <c r="M22" i="10"/>
  <c r="O21" i="10"/>
  <c r="N21" i="10"/>
  <c r="M21" i="10"/>
  <c r="O19" i="10"/>
  <c r="N19" i="10"/>
  <c r="M19" i="10"/>
  <c r="O18" i="10"/>
  <c r="N18" i="10"/>
  <c r="M18" i="10"/>
  <c r="O17" i="10"/>
  <c r="N17" i="10"/>
  <c r="M17" i="10"/>
  <c r="O16" i="10"/>
  <c r="N16" i="10"/>
  <c r="M16" i="10"/>
  <c r="O14" i="10"/>
  <c r="M14" i="10"/>
  <c r="O13" i="10"/>
  <c r="N13" i="10"/>
  <c r="M13" i="10"/>
  <c r="O12" i="10"/>
  <c r="N12" i="10"/>
  <c r="M12" i="10"/>
  <c r="O11" i="10"/>
  <c r="N11" i="10"/>
  <c r="M11" i="10"/>
  <c r="O10" i="10"/>
  <c r="N10" i="10"/>
  <c r="M10" i="10"/>
  <c r="O9" i="10"/>
  <c r="N9" i="10"/>
  <c r="M9" i="10"/>
  <c r="N16" i="22" l="1"/>
  <c r="M16" i="22"/>
  <c r="H10" i="131" s="1"/>
  <c r="P3" i="127" s="1"/>
  <c r="F13" i="127"/>
  <c r="N33" i="127"/>
  <c r="AD33" i="127"/>
  <c r="AL13" i="127"/>
  <c r="V13" i="127"/>
  <c r="E102" i="129" s="1"/>
  <c r="V32" i="127"/>
  <c r="E167" i="129" s="1"/>
  <c r="AD32" i="127"/>
  <c r="N27" i="127"/>
  <c r="AD27" i="127"/>
  <c r="V25" i="127"/>
  <c r="E160" i="129" s="1"/>
  <c r="N25" i="127"/>
  <c r="V23" i="127"/>
  <c r="E158" i="129" s="1"/>
  <c r="N23" i="127"/>
  <c r="V22" i="127"/>
  <c r="E111" i="129" s="1"/>
  <c r="AL22" i="127"/>
  <c r="AD14" i="127"/>
  <c r="N14" i="127"/>
  <c r="E11" i="129" s="1"/>
  <c r="AD18" i="127"/>
  <c r="N18" i="127"/>
  <c r="E61" i="129" s="1"/>
  <c r="E30" i="129"/>
  <c r="E76" i="129"/>
  <c r="E24" i="129"/>
  <c r="E70" i="129"/>
  <c r="F15" i="127"/>
  <c r="N6" i="22"/>
  <c r="F39" i="127"/>
  <c r="AD39" i="127" s="1"/>
  <c r="F19" i="127"/>
  <c r="N10" i="22"/>
  <c r="F35" i="127"/>
  <c r="F40" i="127"/>
  <c r="AD40" i="127" s="1"/>
  <c r="F36" i="127"/>
  <c r="AD36" i="127" s="1"/>
  <c r="F34" i="127"/>
  <c r="F17" i="127"/>
  <c r="AD17" i="127" s="1"/>
  <c r="N8" i="22"/>
  <c r="F31" i="127"/>
  <c r="F37" i="127"/>
  <c r="AD37" i="127" s="1"/>
  <c r="F30" i="127"/>
  <c r="F26" i="127"/>
  <c r="F24" i="127"/>
  <c r="N24" i="127" s="1"/>
  <c r="E67" i="129" s="1"/>
  <c r="N13" i="22"/>
  <c r="F28" i="127"/>
  <c r="AD28" i="127" s="1"/>
  <c r="F38" i="127"/>
  <c r="F20" i="127"/>
  <c r="N11" i="22"/>
  <c r="F21" i="127"/>
  <c r="AD21" i="127" s="1"/>
  <c r="F16" i="127"/>
  <c r="N20" i="10"/>
  <c r="M26" i="10"/>
  <c r="O26" i="10"/>
  <c r="N26" i="10"/>
  <c r="O20" i="10"/>
  <c r="O15" i="10"/>
  <c r="M20" i="10"/>
  <c r="M15" i="10"/>
  <c r="AD19" i="127" l="1"/>
  <c r="V19" i="127"/>
  <c r="E154" i="129" s="1"/>
  <c r="AL34" i="127"/>
  <c r="AD34" i="127"/>
  <c r="AL30" i="127"/>
  <c r="AD30" i="127"/>
  <c r="N35" i="127"/>
  <c r="E78" i="129" s="1"/>
  <c r="AD35" i="127"/>
  <c r="N38" i="127"/>
  <c r="E81" i="129" s="1"/>
  <c r="AD38" i="127"/>
  <c r="N16" i="127"/>
  <c r="AD16" i="127"/>
  <c r="V40" i="127"/>
  <c r="E129" i="129" s="1"/>
  <c r="N40" i="127"/>
  <c r="V36" i="127"/>
  <c r="E171" i="129" s="1"/>
  <c r="N36" i="127"/>
  <c r="V31" i="127"/>
  <c r="E166" i="129" s="1"/>
  <c r="AD31" i="127"/>
  <c r="V26" i="127"/>
  <c r="E161" i="129" s="1"/>
  <c r="AD26" i="127"/>
  <c r="AD24" i="127"/>
  <c r="AL24" i="127"/>
  <c r="V17" i="127"/>
  <c r="E152" i="129" s="1"/>
  <c r="AL17" i="127"/>
  <c r="AD15" i="127"/>
  <c r="N15" i="127"/>
  <c r="E12" i="129" s="1"/>
  <c r="V21" i="127"/>
  <c r="E156" i="129" s="1"/>
  <c r="N21" i="127"/>
  <c r="E64" i="129" s="1"/>
  <c r="G10" i="131"/>
  <c r="O3" i="127" s="1"/>
  <c r="V39" i="127"/>
  <c r="E174" i="129" s="1"/>
  <c r="AL39" i="127"/>
  <c r="E13" i="129"/>
  <c r="E59" i="129"/>
  <c r="N20" i="127"/>
  <c r="E17" i="129" s="1"/>
  <c r="AD20" i="127"/>
  <c r="F41" i="127"/>
  <c r="AD41" i="127" s="1"/>
  <c r="M28" i="10"/>
  <c r="M31" i="10" s="1"/>
  <c r="J3" i="22" s="1"/>
  <c r="J15" i="22" s="1"/>
  <c r="E10" i="128" s="1"/>
  <c r="M2" i="127" s="1"/>
  <c r="C36" i="127" l="1"/>
  <c r="AA36" i="127" s="1"/>
  <c r="S36" i="127" l="1"/>
  <c r="B171" i="129" s="1"/>
  <c r="K36" i="127"/>
  <c r="B79" i="129" s="1"/>
  <c r="A17" i="125"/>
  <c r="A16" i="125"/>
  <c r="A15" i="125"/>
  <c r="A14" i="125"/>
  <c r="A13" i="125"/>
  <c r="A12" i="125"/>
  <c r="A11" i="125"/>
  <c r="A10" i="125"/>
  <c r="A9" i="125"/>
  <c r="A8" i="125"/>
  <c r="A7" i="125"/>
  <c r="O29" i="108"/>
  <c r="C11" i="127" l="1"/>
  <c r="E11" i="127"/>
  <c r="M10" i="108"/>
  <c r="N10" i="108"/>
  <c r="O10" i="108"/>
  <c r="M11" i="108"/>
  <c r="N11" i="108"/>
  <c r="O11" i="108"/>
  <c r="M12" i="108"/>
  <c r="N12" i="108"/>
  <c r="O12" i="108"/>
  <c r="M13" i="108"/>
  <c r="N13" i="108"/>
  <c r="O13" i="108"/>
  <c r="M14" i="108"/>
  <c r="N14" i="108"/>
  <c r="O14" i="108"/>
  <c r="M15" i="108"/>
  <c r="N15" i="108"/>
  <c r="O15" i="108"/>
  <c r="M11" i="127" l="1"/>
  <c r="D8" i="129" s="1"/>
  <c r="AC11" i="127"/>
  <c r="K11" i="127"/>
  <c r="AA11" i="127"/>
  <c r="O27" i="108"/>
  <c r="N27" i="108"/>
  <c r="M27" i="108"/>
  <c r="O26" i="108"/>
  <c r="N26" i="108"/>
  <c r="M26" i="108"/>
  <c r="O25" i="108"/>
  <c r="N25" i="108"/>
  <c r="M25" i="108"/>
  <c r="O24" i="108"/>
  <c r="N24" i="108"/>
  <c r="M24" i="108"/>
  <c r="O23" i="108"/>
  <c r="N23" i="108"/>
  <c r="M23" i="108"/>
  <c r="O22" i="108"/>
  <c r="N22" i="108"/>
  <c r="M22" i="108"/>
  <c r="O21" i="108"/>
  <c r="N21" i="108"/>
  <c r="M21" i="108"/>
  <c r="O20" i="108"/>
  <c r="N20" i="108"/>
  <c r="M20" i="108"/>
  <c r="O19" i="108"/>
  <c r="N19" i="108"/>
  <c r="M19" i="108"/>
  <c r="O18" i="108"/>
  <c r="N18" i="108"/>
  <c r="M18" i="108"/>
  <c r="O17" i="108"/>
  <c r="N17" i="108"/>
  <c r="M17" i="108"/>
  <c r="O16" i="108"/>
  <c r="N16" i="108"/>
  <c r="M16" i="108"/>
  <c r="O9" i="108"/>
  <c r="N9" i="108"/>
  <c r="M9" i="108"/>
  <c r="O8" i="108"/>
  <c r="N8" i="108"/>
  <c r="M8" i="108"/>
  <c r="M28" i="108" l="1"/>
  <c r="J14" i="22" s="1"/>
  <c r="N28" i="108"/>
  <c r="O28" i="108"/>
  <c r="E41" i="127"/>
  <c r="AC41" i="127" s="1"/>
  <c r="E40" i="127"/>
  <c r="AC40" i="127" s="1"/>
  <c r="E39" i="127"/>
  <c r="AC39" i="127" s="1"/>
  <c r="E38" i="127"/>
  <c r="E37" i="127"/>
  <c r="AC37" i="127" s="1"/>
  <c r="E36" i="127"/>
  <c r="AC36" i="127" s="1"/>
  <c r="E35" i="127"/>
  <c r="E34" i="127"/>
  <c r="E33" i="127"/>
  <c r="E32" i="127"/>
  <c r="E31" i="127"/>
  <c r="E30" i="127"/>
  <c r="E29" i="127"/>
  <c r="AC29" i="127" s="1"/>
  <c r="E28" i="127"/>
  <c r="AC28" i="127" s="1"/>
  <c r="E27" i="127"/>
  <c r="E26" i="127"/>
  <c r="E25" i="127"/>
  <c r="AC25" i="127" s="1"/>
  <c r="F13" i="22"/>
  <c r="E24" i="127" s="1"/>
  <c r="E23" i="127"/>
  <c r="AC23" i="127" s="1"/>
  <c r="E22" i="127"/>
  <c r="AC22" i="127" s="1"/>
  <c r="F12" i="22"/>
  <c r="E21" i="127" s="1"/>
  <c r="AC21" i="127" s="1"/>
  <c r="F11" i="22"/>
  <c r="E20" i="127" s="1"/>
  <c r="AC20" i="127" s="1"/>
  <c r="F10" i="22"/>
  <c r="E19" i="127" s="1"/>
  <c r="AC19" i="127" s="1"/>
  <c r="F9" i="22"/>
  <c r="E18" i="127" s="1"/>
  <c r="F8" i="22"/>
  <c r="E17" i="127" s="1"/>
  <c r="AC17" i="127" s="1"/>
  <c r="F7" i="22"/>
  <c r="E16" i="127" s="1"/>
  <c r="F6" i="22"/>
  <c r="E15" i="127" s="1"/>
  <c r="F5" i="22"/>
  <c r="E14" i="127" s="1"/>
  <c r="D41" i="127"/>
  <c r="AB41" i="127" s="1"/>
  <c r="D40" i="127"/>
  <c r="AB40" i="127" s="1"/>
  <c r="D39" i="127"/>
  <c r="AB39" i="127" s="1"/>
  <c r="D38" i="127"/>
  <c r="D37" i="127"/>
  <c r="AB37" i="127" s="1"/>
  <c r="D36" i="127"/>
  <c r="AB36" i="127" s="1"/>
  <c r="D35" i="127"/>
  <c r="D34" i="127"/>
  <c r="D33" i="127"/>
  <c r="D32" i="127"/>
  <c r="D31" i="127"/>
  <c r="D30" i="127"/>
  <c r="D29" i="127"/>
  <c r="AB29" i="127" s="1"/>
  <c r="D28" i="127"/>
  <c r="AB28" i="127" s="1"/>
  <c r="D27" i="127"/>
  <c r="D26" i="127"/>
  <c r="D25" i="127"/>
  <c r="AB25" i="127" s="1"/>
  <c r="E13" i="22"/>
  <c r="D24" i="127" s="1"/>
  <c r="D23" i="127"/>
  <c r="AB23" i="127" s="1"/>
  <c r="D22" i="127"/>
  <c r="AB22" i="127" s="1"/>
  <c r="E12" i="22"/>
  <c r="D21" i="127" s="1"/>
  <c r="AB21" i="127" s="1"/>
  <c r="E11" i="22"/>
  <c r="D20" i="127" s="1"/>
  <c r="AB20" i="127" s="1"/>
  <c r="E10" i="22"/>
  <c r="D19" i="127" s="1"/>
  <c r="AB19" i="127" s="1"/>
  <c r="E9" i="22"/>
  <c r="D18" i="127" s="1"/>
  <c r="E8" i="22"/>
  <c r="D17" i="127" s="1"/>
  <c r="AB17" i="127" s="1"/>
  <c r="E7" i="22"/>
  <c r="D16" i="127" s="1"/>
  <c r="E6" i="22"/>
  <c r="D15" i="127" s="1"/>
  <c r="E5" i="22"/>
  <c r="D14" i="127" s="1"/>
  <c r="C41" i="127"/>
  <c r="AA41" i="127" s="1"/>
  <c r="C40" i="127"/>
  <c r="AA40" i="127" s="1"/>
  <c r="C39" i="127"/>
  <c r="AA39" i="127" s="1"/>
  <c r="C38" i="127"/>
  <c r="C37" i="127"/>
  <c r="AA37" i="127" s="1"/>
  <c r="C35" i="127"/>
  <c r="C34" i="127"/>
  <c r="C33" i="127"/>
  <c r="C32" i="127"/>
  <c r="C31" i="127"/>
  <c r="C30" i="127"/>
  <c r="C29" i="127"/>
  <c r="AA29" i="127" s="1"/>
  <c r="C28" i="127"/>
  <c r="AA28" i="127" s="1"/>
  <c r="C27" i="127"/>
  <c r="C26" i="127"/>
  <c r="C25" i="127"/>
  <c r="AA25" i="127" s="1"/>
  <c r="D13" i="22"/>
  <c r="C24" i="127" s="1"/>
  <c r="C23" i="127"/>
  <c r="AA23" i="127" s="1"/>
  <c r="C22" i="127"/>
  <c r="AA22" i="127" s="1"/>
  <c r="D12" i="22"/>
  <c r="C21" i="127" s="1"/>
  <c r="AA21" i="127" s="1"/>
  <c r="D11" i="22"/>
  <c r="C20" i="127" s="1"/>
  <c r="AA20" i="127" s="1"/>
  <c r="D10" i="22"/>
  <c r="C19" i="127" s="1"/>
  <c r="AA19" i="127" s="1"/>
  <c r="D9" i="22"/>
  <c r="C18" i="127" s="1"/>
  <c r="D8" i="22"/>
  <c r="C17" i="127" s="1"/>
  <c r="AA17" i="127" s="1"/>
  <c r="D7" i="22"/>
  <c r="C16" i="127" s="1"/>
  <c r="D6" i="22"/>
  <c r="C15" i="127" s="1"/>
  <c r="D5" i="22"/>
  <c r="C14" i="127" s="1"/>
  <c r="C13" i="22"/>
  <c r="C12" i="22"/>
  <c r="C11" i="22"/>
  <c r="C10" i="22"/>
  <c r="C9" i="22"/>
  <c r="C8" i="22"/>
  <c r="C7" i="22"/>
  <c r="C6" i="22"/>
  <c r="C5" i="22"/>
  <c r="B5" i="22"/>
  <c r="C4" i="22"/>
  <c r="F4" i="22"/>
  <c r="E13" i="127" s="1"/>
  <c r="E4" i="22"/>
  <c r="D13" i="127" s="1"/>
  <c r="C13" i="127"/>
  <c r="B13" i="22"/>
  <c r="B12" i="22"/>
  <c r="B11" i="22"/>
  <c r="B10" i="22"/>
  <c r="B9" i="22"/>
  <c r="B7" i="22"/>
  <c r="B6" i="22"/>
  <c r="B4" i="22"/>
  <c r="F3" i="22"/>
  <c r="E12" i="127" s="1"/>
  <c r="E3" i="22"/>
  <c r="D12" i="127" s="1"/>
  <c r="C12" i="127"/>
  <c r="C3" i="22"/>
  <c r="B3" i="22"/>
  <c r="M33" i="127" l="1"/>
  <c r="AC33" i="127"/>
  <c r="L38" i="127"/>
  <c r="C81" i="129" s="1"/>
  <c r="AB38" i="127"/>
  <c r="AK34" i="127"/>
  <c r="AC34" i="127"/>
  <c r="AI13" i="127"/>
  <c r="S13" i="127"/>
  <c r="B102" i="129" s="1"/>
  <c r="AI30" i="127"/>
  <c r="AA30" i="127"/>
  <c r="M35" i="127"/>
  <c r="D78" i="129" s="1"/>
  <c r="AC35" i="127"/>
  <c r="L16" i="127"/>
  <c r="AB16" i="127"/>
  <c r="AK13" i="127"/>
  <c r="U13" i="127"/>
  <c r="D102" i="129" s="1"/>
  <c r="K33" i="127"/>
  <c r="AA33" i="127"/>
  <c r="AJ30" i="127"/>
  <c r="AB30" i="127"/>
  <c r="M38" i="127"/>
  <c r="D81" i="129" s="1"/>
  <c r="AC38" i="127"/>
  <c r="AI34" i="127"/>
  <c r="AA34" i="127"/>
  <c r="K35" i="127"/>
  <c r="B78" i="129" s="1"/>
  <c r="AA35" i="127"/>
  <c r="M16" i="127"/>
  <c r="AC16" i="127"/>
  <c r="K16" i="127"/>
  <c r="B13" i="129" s="1"/>
  <c r="AA16" i="127"/>
  <c r="L33" i="127"/>
  <c r="AB33" i="127"/>
  <c r="AJ12" i="127"/>
  <c r="L12" i="127"/>
  <c r="C9" i="129" s="1"/>
  <c r="K38" i="127"/>
  <c r="B81" i="129" s="1"/>
  <c r="AA38" i="127"/>
  <c r="AJ34" i="127"/>
  <c r="AB34" i="127"/>
  <c r="AK30" i="127"/>
  <c r="AC30" i="127"/>
  <c r="AK12" i="127"/>
  <c r="M12" i="127"/>
  <c r="D9" i="129" s="1"/>
  <c r="L35" i="127"/>
  <c r="C78" i="129" s="1"/>
  <c r="AB35" i="127"/>
  <c r="AJ13" i="127"/>
  <c r="T13" i="127"/>
  <c r="C102" i="129" s="1"/>
  <c r="AI12" i="127"/>
  <c r="K12" i="127"/>
  <c r="B9" i="129" s="1"/>
  <c r="U40" i="127"/>
  <c r="D129" i="129" s="1"/>
  <c r="M40" i="127"/>
  <c r="T40" i="127"/>
  <c r="C129" i="129" s="1"/>
  <c r="L40" i="127"/>
  <c r="S40" i="127"/>
  <c r="B129" i="129" s="1"/>
  <c r="K40" i="127"/>
  <c r="B83" i="129" s="1"/>
  <c r="T36" i="127"/>
  <c r="C171" i="129" s="1"/>
  <c r="L36" i="127"/>
  <c r="U36" i="127"/>
  <c r="D171" i="129" s="1"/>
  <c r="M36" i="127"/>
  <c r="T32" i="127"/>
  <c r="C167" i="129" s="1"/>
  <c r="AB32" i="127"/>
  <c r="U32" i="127"/>
  <c r="D167" i="129" s="1"/>
  <c r="AC32" i="127"/>
  <c r="S32" i="127"/>
  <c r="B167" i="129" s="1"/>
  <c r="AA32" i="127"/>
  <c r="T31" i="127"/>
  <c r="C166" i="129" s="1"/>
  <c r="AB31" i="127"/>
  <c r="U31" i="127"/>
  <c r="D166" i="129" s="1"/>
  <c r="AC31" i="127"/>
  <c r="S31" i="127"/>
  <c r="B166" i="129" s="1"/>
  <c r="AA31" i="127"/>
  <c r="L27" i="127"/>
  <c r="AB27" i="127"/>
  <c r="M27" i="127"/>
  <c r="AC27" i="127"/>
  <c r="K27" i="127"/>
  <c r="AA27" i="127"/>
  <c r="U26" i="127"/>
  <c r="D161" i="129" s="1"/>
  <c r="AC26" i="127"/>
  <c r="T26" i="127"/>
  <c r="C161" i="129" s="1"/>
  <c r="AB26" i="127"/>
  <c r="S26" i="127"/>
  <c r="B161" i="129" s="1"/>
  <c r="AA26" i="127"/>
  <c r="T25" i="127"/>
  <c r="C160" i="129" s="1"/>
  <c r="L25" i="127"/>
  <c r="U25" i="127"/>
  <c r="D160" i="129" s="1"/>
  <c r="M25" i="127"/>
  <c r="D68" i="129" s="1"/>
  <c r="S25" i="127"/>
  <c r="B160" i="129" s="1"/>
  <c r="K25" i="127"/>
  <c r="B68" i="129" s="1"/>
  <c r="AB24" i="127"/>
  <c r="AJ24" i="127"/>
  <c r="AC24" i="127"/>
  <c r="AK24" i="127"/>
  <c r="AA24" i="127"/>
  <c r="AI24" i="127"/>
  <c r="T23" i="127"/>
  <c r="C158" i="129" s="1"/>
  <c r="L23" i="127"/>
  <c r="U23" i="127"/>
  <c r="D158" i="129" s="1"/>
  <c r="M23" i="127"/>
  <c r="S23" i="127"/>
  <c r="B158" i="129" s="1"/>
  <c r="K23" i="127"/>
  <c r="B66" i="129" s="1"/>
  <c r="T22" i="127"/>
  <c r="C111" i="129" s="1"/>
  <c r="AJ22" i="127"/>
  <c r="U22" i="127"/>
  <c r="D111" i="129" s="1"/>
  <c r="AK22" i="127"/>
  <c r="S22" i="127"/>
  <c r="B111" i="129" s="1"/>
  <c r="AI22" i="127"/>
  <c r="T21" i="127"/>
  <c r="C156" i="129" s="1"/>
  <c r="L21" i="127"/>
  <c r="C64" i="129" s="1"/>
  <c r="U21" i="127"/>
  <c r="D156" i="129" s="1"/>
  <c r="M21" i="127"/>
  <c r="D64" i="129" s="1"/>
  <c r="S21" i="127"/>
  <c r="B156" i="129" s="1"/>
  <c r="K21" i="127"/>
  <c r="B64" i="129" s="1"/>
  <c r="AB18" i="127"/>
  <c r="L18" i="127"/>
  <c r="AC18" i="127"/>
  <c r="M18" i="127"/>
  <c r="AA18" i="127"/>
  <c r="K18" i="127"/>
  <c r="B61" i="129" s="1"/>
  <c r="T17" i="127"/>
  <c r="C152" i="129" s="1"/>
  <c r="AJ17" i="127"/>
  <c r="U17" i="127"/>
  <c r="D152" i="129" s="1"/>
  <c r="AK17" i="127"/>
  <c r="S17" i="127"/>
  <c r="B152" i="129" s="1"/>
  <c r="AI17" i="127"/>
  <c r="AB15" i="127"/>
  <c r="L15" i="127"/>
  <c r="C12" i="129" s="1"/>
  <c r="AC15" i="127"/>
  <c r="M15" i="127"/>
  <c r="D12" i="129" s="1"/>
  <c r="AA15" i="127"/>
  <c r="K15" i="127"/>
  <c r="AA14" i="127"/>
  <c r="K14" i="127"/>
  <c r="AC14" i="127"/>
  <c r="M14" i="127"/>
  <c r="T39" i="127"/>
  <c r="C174" i="129" s="1"/>
  <c r="AJ39" i="127"/>
  <c r="U39" i="127"/>
  <c r="D174" i="129" s="1"/>
  <c r="AK39" i="127"/>
  <c r="S39" i="127"/>
  <c r="B174" i="129" s="1"/>
  <c r="AI39" i="127"/>
  <c r="D30" i="129"/>
  <c r="D76" i="129"/>
  <c r="B30" i="129"/>
  <c r="B76" i="129"/>
  <c r="C30" i="129"/>
  <c r="C76" i="129"/>
  <c r="C24" i="129"/>
  <c r="C70" i="129"/>
  <c r="D24" i="129"/>
  <c r="D70" i="129"/>
  <c r="B24" i="129"/>
  <c r="B70" i="129"/>
  <c r="B59" i="129"/>
  <c r="C13" i="129"/>
  <c r="C59" i="129"/>
  <c r="D13" i="129"/>
  <c r="D59" i="129"/>
  <c r="L14" i="127"/>
  <c r="AB14" i="127"/>
  <c r="M31" i="108"/>
  <c r="O30" i="108"/>
  <c r="N31" i="108"/>
  <c r="B58" i="129" l="1"/>
  <c r="B12" i="129"/>
  <c r="C57" i="129"/>
  <c r="C11" i="129"/>
  <c r="B57" i="129"/>
  <c r="B11" i="129"/>
  <c r="D57" i="129"/>
  <c r="D11" i="129"/>
  <c r="J19" i="22"/>
  <c r="O31" i="108"/>
  <c r="G13" i="127"/>
  <c r="O32" i="108" l="1"/>
  <c r="AM13" i="127"/>
  <c r="W13" i="127"/>
  <c r="F102" i="129" s="1"/>
  <c r="H35" i="127"/>
  <c r="G35" i="127"/>
  <c r="H27" i="127"/>
  <c r="G27" i="127"/>
  <c r="H25" i="127"/>
  <c r="AF25" i="127" s="1"/>
  <c r="G25" i="127"/>
  <c r="AE25" i="127" s="1"/>
  <c r="O13" i="22"/>
  <c r="H24" i="127" s="1"/>
  <c r="P24" i="127" s="1"/>
  <c r="G24" i="127"/>
  <c r="O24" i="127" s="1"/>
  <c r="F67" i="129" s="1"/>
  <c r="O10" i="22"/>
  <c r="H19" i="127" s="1"/>
  <c r="G19" i="127"/>
  <c r="O8" i="22"/>
  <c r="H17" i="127" s="1"/>
  <c r="AF17" i="127" s="1"/>
  <c r="G17" i="127"/>
  <c r="AE17" i="127" s="1"/>
  <c r="O6" i="22"/>
  <c r="H15" i="127" s="1"/>
  <c r="G15" i="127"/>
  <c r="O4" i="22"/>
  <c r="AF19" i="127" l="1"/>
  <c r="X19" i="127"/>
  <c r="AE19" i="127"/>
  <c r="W19" i="127"/>
  <c r="F154" i="129" s="1"/>
  <c r="H13" i="127"/>
  <c r="O16" i="22"/>
  <c r="O35" i="127"/>
  <c r="F78" i="129" s="1"/>
  <c r="AE35" i="127"/>
  <c r="P35" i="127"/>
  <c r="AF35" i="127"/>
  <c r="F11" i="127"/>
  <c r="AD11" i="127" s="1"/>
  <c r="O27" i="127"/>
  <c r="AE27" i="127"/>
  <c r="P27" i="127"/>
  <c r="AF27" i="127"/>
  <c r="X25" i="127"/>
  <c r="P25" i="127"/>
  <c r="W25" i="127"/>
  <c r="F160" i="129" s="1"/>
  <c r="O25" i="127"/>
  <c r="AF24" i="127"/>
  <c r="AN24" i="127"/>
  <c r="AE24" i="127"/>
  <c r="AM24" i="127"/>
  <c r="W17" i="127"/>
  <c r="F152" i="129" s="1"/>
  <c r="AM17" i="127"/>
  <c r="X17" i="127"/>
  <c r="AN17" i="127"/>
  <c r="AE15" i="127"/>
  <c r="O15" i="127"/>
  <c r="F12" i="129" s="1"/>
  <c r="AF15" i="127"/>
  <c r="P15" i="127"/>
  <c r="F24" i="129"/>
  <c r="F70" i="129"/>
  <c r="H30" i="127"/>
  <c r="G30" i="127"/>
  <c r="H22" i="127"/>
  <c r="AF22" i="127" s="1"/>
  <c r="G22" i="127"/>
  <c r="AE22" i="127" s="1"/>
  <c r="O9" i="22"/>
  <c r="H18" i="127" s="1"/>
  <c r="G18" i="127"/>
  <c r="G41" i="127"/>
  <c r="AE41" i="127" s="1"/>
  <c r="H31" i="127"/>
  <c r="G31" i="127"/>
  <c r="O5" i="22"/>
  <c r="H14" i="127" s="1"/>
  <c r="G14" i="127"/>
  <c r="AM30" i="127" l="1"/>
  <c r="AE30" i="127"/>
  <c r="AN30" i="127"/>
  <c r="AF30" i="127"/>
  <c r="AN13" i="127"/>
  <c r="X13" i="127"/>
  <c r="G11" i="127"/>
  <c r="N11" i="127"/>
  <c r="E8" i="129" s="1"/>
  <c r="W31" i="127"/>
  <c r="F166" i="129" s="1"/>
  <c r="AE31" i="127"/>
  <c r="X31" i="127"/>
  <c r="AF31" i="127"/>
  <c r="AE14" i="127"/>
  <c r="O14" i="127"/>
  <c r="F11" i="129" s="1"/>
  <c r="AF14" i="127"/>
  <c r="P14" i="127"/>
  <c r="W22" i="127"/>
  <c r="F111" i="129" s="1"/>
  <c r="AM22" i="127"/>
  <c r="X22" i="127"/>
  <c r="AN22" i="127"/>
  <c r="AE18" i="127"/>
  <c r="O18" i="127"/>
  <c r="F61" i="129" s="1"/>
  <c r="AF18" i="127"/>
  <c r="P18" i="127"/>
  <c r="H40" i="127"/>
  <c r="AF40" i="127" s="1"/>
  <c r="G40" i="127"/>
  <c r="AE40" i="127" s="1"/>
  <c r="H39" i="127"/>
  <c r="AF39" i="127" s="1"/>
  <c r="G39" i="127"/>
  <c r="AE39" i="127" s="1"/>
  <c r="H38" i="127"/>
  <c r="G38" i="127"/>
  <c r="H37" i="127"/>
  <c r="AF37" i="127" s="1"/>
  <c r="G37" i="127"/>
  <c r="AE37" i="127" s="1"/>
  <c r="G34" i="127"/>
  <c r="H32" i="127"/>
  <c r="G32" i="127"/>
  <c r="H29" i="127"/>
  <c r="AF29" i="127" s="1"/>
  <c r="G29" i="127"/>
  <c r="AE29" i="127" s="1"/>
  <c r="H23" i="127"/>
  <c r="AF23" i="127" s="1"/>
  <c r="G23" i="127"/>
  <c r="AE23" i="127" s="1"/>
  <c r="H41" i="127"/>
  <c r="AF41" i="127" s="1"/>
  <c r="H26" i="127"/>
  <c r="G26" i="127"/>
  <c r="G21" i="127"/>
  <c r="AE21" i="127" s="1"/>
  <c r="O12" i="22"/>
  <c r="J20" i="22"/>
  <c r="O38" i="127" l="1"/>
  <c r="F81" i="129" s="1"/>
  <c r="AE38" i="127"/>
  <c r="AM34" i="127"/>
  <c r="AE34" i="127"/>
  <c r="P38" i="127"/>
  <c r="AF38" i="127"/>
  <c r="O11" i="127"/>
  <c r="F8" i="129" s="1"/>
  <c r="AE11" i="127"/>
  <c r="H11" i="127"/>
  <c r="AF11" i="127" s="1"/>
  <c r="P11" i="127"/>
  <c r="W40" i="127"/>
  <c r="F129" i="129" s="1"/>
  <c r="F141" i="129" s="1"/>
  <c r="O40" i="127"/>
  <c r="X40" i="127"/>
  <c r="P40" i="127"/>
  <c r="W32" i="127"/>
  <c r="F167" i="129" s="1"/>
  <c r="AE32" i="127"/>
  <c r="X32" i="127"/>
  <c r="AF32" i="127"/>
  <c r="W26" i="127"/>
  <c r="F161" i="129" s="1"/>
  <c r="AE26" i="127"/>
  <c r="X26" i="127"/>
  <c r="AF26" i="127"/>
  <c r="W23" i="127"/>
  <c r="F158" i="129" s="1"/>
  <c r="O23" i="127"/>
  <c r="X23" i="127"/>
  <c r="P23" i="127"/>
  <c r="W21" i="127"/>
  <c r="F156" i="129" s="1"/>
  <c r="O21" i="127"/>
  <c r="F64" i="129" s="1"/>
  <c r="W39" i="127"/>
  <c r="F174" i="129" s="1"/>
  <c r="AM39" i="127"/>
  <c r="X39" i="127"/>
  <c r="AN39" i="127"/>
  <c r="H36" i="127"/>
  <c r="AF36" i="127" s="1"/>
  <c r="G36" i="127"/>
  <c r="AE36" i="127" s="1"/>
  <c r="H34" i="127"/>
  <c r="H33" i="127"/>
  <c r="G33" i="127"/>
  <c r="H28" i="127"/>
  <c r="AF28" i="127" s="1"/>
  <c r="G28" i="127"/>
  <c r="AE28" i="127" s="1"/>
  <c r="O11" i="22"/>
  <c r="G20" i="127"/>
  <c r="H21" i="127"/>
  <c r="AF21" i="127" s="1"/>
  <c r="G16" i="127"/>
  <c r="P33" i="127" l="1"/>
  <c r="AF33" i="127"/>
  <c r="O33" i="127"/>
  <c r="AE33" i="127"/>
  <c r="AN34" i="127"/>
  <c r="AF34" i="127"/>
  <c r="O16" i="127"/>
  <c r="AE16" i="127"/>
  <c r="X36" i="127"/>
  <c r="P36" i="127"/>
  <c r="W36" i="127"/>
  <c r="F171" i="129" s="1"/>
  <c r="F187" i="129" s="1"/>
  <c r="E187" i="129" s="1"/>
  <c r="G187" i="129" s="1"/>
  <c r="O36" i="127"/>
  <c r="X21" i="127"/>
  <c r="P21" i="127"/>
  <c r="F30" i="129"/>
  <c r="F76" i="129"/>
  <c r="F13" i="129"/>
  <c r="F59" i="129"/>
  <c r="H20" i="127"/>
  <c r="AF20" i="127" s="1"/>
  <c r="O20" i="127"/>
  <c r="F17" i="129" s="1"/>
  <c r="AE20" i="127"/>
  <c r="P20" i="127"/>
  <c r="O7" i="22"/>
  <c r="H16" i="127" s="1"/>
  <c r="X52" i="127" l="1"/>
  <c r="P16" i="127"/>
  <c r="AF16" i="127"/>
  <c r="AF52" i="127" s="1"/>
  <c r="F95" i="129"/>
  <c r="E95" i="129" s="1"/>
  <c r="G95" i="129" s="1"/>
  <c r="N14" i="10"/>
  <c r="N15" i="10" s="1"/>
  <c r="I27" i="10" s="1"/>
  <c r="N27" i="10" l="1"/>
  <c r="N28" i="10" s="1"/>
  <c r="N31" i="10" s="1"/>
  <c r="K3" i="22" l="1"/>
  <c r="K14" i="22" l="1"/>
  <c r="K15" i="22"/>
  <c r="F10" i="128" s="1"/>
  <c r="N2" i="127" s="1"/>
  <c r="L15" i="10"/>
  <c r="G27" i="10" s="1"/>
  <c r="K19" i="22" l="1"/>
  <c r="K20" i="22" s="1"/>
  <c r="J27" i="10"/>
  <c r="O27" i="10" s="1"/>
  <c r="O28" i="10" s="1"/>
  <c r="L27" i="10"/>
  <c r="L28" i="10" s="1"/>
  <c r="I3" i="22" s="1"/>
  <c r="I14" i="22" l="1"/>
  <c r="I15" i="22"/>
  <c r="D10" i="128" s="1"/>
  <c r="L2" i="127" s="1"/>
  <c r="L31" i="10"/>
  <c r="O30" i="10"/>
  <c r="H3" i="22" s="1"/>
  <c r="G3" i="22"/>
  <c r="G14" i="22" l="1"/>
  <c r="G15" i="22"/>
  <c r="B10" i="128" s="1"/>
  <c r="J2" i="127" s="1"/>
  <c r="H14" i="22"/>
  <c r="H15" i="22"/>
  <c r="C10" i="128" s="1"/>
  <c r="K2" i="127" s="1"/>
  <c r="I19" i="22"/>
  <c r="I20" i="22" s="1"/>
  <c r="O31" i="10"/>
  <c r="L3" i="22" s="1"/>
  <c r="L14" i="22" l="1"/>
  <c r="L15" i="22"/>
  <c r="G10" i="128" s="1"/>
  <c r="O2" i="127" s="1"/>
  <c r="G19" i="22"/>
  <c r="G20" i="22" s="1"/>
  <c r="H19" i="22"/>
  <c r="H20" i="22" s="1"/>
  <c r="O32" i="10"/>
  <c r="M21" i="22" s="1"/>
  <c r="L19" i="22" l="1"/>
  <c r="L20" i="22" s="1"/>
  <c r="M3" i="22"/>
  <c r="M14" i="22" l="1"/>
  <c r="M15" i="22"/>
  <c r="H10" i="128" s="1"/>
  <c r="P2" i="127" s="1"/>
  <c r="P6" i="127" s="1"/>
  <c r="F12" i="127"/>
  <c r="N12" i="127" s="1"/>
  <c r="E9" i="129" s="1"/>
  <c r="N3" i="22"/>
  <c r="M19" i="22" l="1"/>
  <c r="M20" i="22" s="1"/>
  <c r="N14" i="22"/>
  <c r="N15" i="22"/>
  <c r="N19" i="22" s="1"/>
  <c r="AL12" i="127"/>
  <c r="F52" i="127"/>
  <c r="P7" i="127" s="1"/>
  <c r="O3" i="22"/>
  <c r="O15" i="22" s="1"/>
  <c r="G12" i="127"/>
  <c r="N21" i="22"/>
  <c r="N20" i="22" l="1"/>
  <c r="AM12" i="127"/>
  <c r="O12" i="127"/>
  <c r="F9" i="129" s="1"/>
  <c r="F49" i="129" s="1"/>
  <c r="E49" i="129" s="1"/>
  <c r="G49" i="129" s="1"/>
  <c r="J95" i="129" s="1"/>
  <c r="L95" i="129" s="1"/>
  <c r="H12" i="127"/>
  <c r="O14" i="22"/>
  <c r="AN12" i="127"/>
  <c r="O19" i="22"/>
  <c r="H52" i="127" l="1"/>
  <c r="P12" i="127"/>
  <c r="P52" i="127" s="1"/>
  <c r="AN52" i="127"/>
  <c r="O20" i="22"/>
  <c r="H53" i="127" l="1"/>
  <c r="H54" i="127" s="1"/>
  <c r="E141" i="129"/>
  <c r="G141" i="129" s="1"/>
  <c r="J187" i="129" s="1"/>
  <c r="J188" i="129" s="1"/>
  <c r="L187" i="129" l="1"/>
  <c r="L188" i="1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7" authorId="0" shapeId="0" xr:uid="{00000000-0006-0000-0200-000001000000}">
      <text>
        <r>
          <rPr>
            <b/>
            <sz val="9"/>
            <color indexed="81"/>
            <rFont val="Tahoma"/>
            <family val="2"/>
          </rPr>
          <t>Se effettuato straordinario selezionare 1 dall'elenco a discesa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B00-000001000000}">
      <text>
        <r>
          <rPr>
            <b/>
            <sz val="9"/>
            <color indexed="81"/>
            <rFont val="Tahoma"/>
            <family val="2"/>
          </rPr>
          <t>Se effettuato straordinario selezionare 1 dall'elenco a discesa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0" authorId="0" shapeId="0" xr:uid="{00000000-0006-0000-0E00-000001000000}">
      <text>
        <r>
          <rPr>
            <b/>
            <sz val="9"/>
            <color indexed="81"/>
            <rFont val="Tahoma"/>
            <family val="2"/>
          </rPr>
          <t>Se effettuato straordinario selezionare 1 dall'elenco a discesa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C00-000001000000}">
      <text>
        <r>
          <rPr>
            <b/>
            <sz val="9"/>
            <color indexed="81"/>
            <rFont val="Tahoma"/>
            <family val="2"/>
          </rPr>
          <t>Se effettuato straordinario selezionare 1 dall'elenco a discesa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D00-000001000000}">
      <text>
        <r>
          <rPr>
            <b/>
            <sz val="9"/>
            <color indexed="81"/>
            <rFont val="Tahoma"/>
            <family val="2"/>
          </rPr>
          <t>Se effettuato straordinario selezionare 1 dall'elenco a discesa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F00-000001000000}">
      <text>
        <r>
          <rPr>
            <b/>
            <sz val="9"/>
            <color indexed="81"/>
            <rFont val="Tahoma"/>
            <family val="2"/>
          </rPr>
          <t>Se effettuato straordinario selezionare 1 dall'elenco a discesa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000-000001000000}">
      <text>
        <r>
          <rPr>
            <b/>
            <sz val="9"/>
            <color indexed="81"/>
            <rFont val="Tahoma"/>
            <family val="2"/>
          </rPr>
          <t>Se effettuato straordinario selezionare 1 dall'elenco a discesa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100-000001000000}">
      <text>
        <r>
          <rPr>
            <b/>
            <sz val="9"/>
            <color indexed="81"/>
            <rFont val="Tahoma"/>
            <family val="2"/>
          </rPr>
          <t>Se effettuato straordinario selezionare 1 dall'elenco a discesa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200-000001000000}">
      <text>
        <r>
          <rPr>
            <b/>
            <sz val="9"/>
            <color indexed="81"/>
            <rFont val="Tahoma"/>
            <family val="2"/>
          </rPr>
          <t>Se effettuato straordinario selezionare 1 dall'elenco a discesa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300-000001000000}">
      <text>
        <r>
          <rPr>
            <b/>
            <sz val="9"/>
            <color indexed="81"/>
            <rFont val="Tahoma"/>
            <family val="2"/>
          </rPr>
          <t>Se effettuato straordinario selezionare 1 dall'elenco a discesa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400-000001000000}">
      <text>
        <r>
          <rPr>
            <b/>
            <sz val="9"/>
            <color indexed="81"/>
            <rFont val="Tahoma"/>
            <family val="2"/>
          </rPr>
          <t>Se effettuato straordinario selezionare 1 dall'elenco a discesa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7" authorId="0" shapeId="0" xr:uid="{00000000-0006-0000-0300-000001000000}">
      <text>
        <r>
          <rPr>
            <b/>
            <sz val="9"/>
            <color indexed="81"/>
            <rFont val="Tahoma"/>
            <family val="2"/>
          </rPr>
          <t>Se effettuato straordinario selezionare 1 dall'elenco a discesa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500-000001000000}">
      <text>
        <r>
          <rPr>
            <b/>
            <sz val="9"/>
            <color indexed="81"/>
            <rFont val="Tahoma"/>
            <family val="2"/>
          </rPr>
          <t>Se effettuato straordinario selezionare 1 dall'elenco a discesa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600-000001000000}">
      <text>
        <r>
          <rPr>
            <b/>
            <sz val="9"/>
            <color indexed="81"/>
            <rFont val="Tahoma"/>
            <family val="2"/>
          </rPr>
          <t>Se effettuato straordinario selezionare 1 dall'elenco a discesa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700-000001000000}">
      <text>
        <r>
          <rPr>
            <b/>
            <sz val="9"/>
            <color indexed="81"/>
            <rFont val="Tahoma"/>
            <family val="2"/>
          </rPr>
          <t>Se effettuato straordinario selezionare 1 dall'elenco a discesa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800-000001000000}">
      <text>
        <r>
          <rPr>
            <b/>
            <sz val="9"/>
            <color indexed="81"/>
            <rFont val="Tahoma"/>
            <family val="2"/>
          </rPr>
          <t>Se effettuato straordinario selezionare 1 dall'elenco a discesa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900-000001000000}">
      <text>
        <r>
          <rPr>
            <b/>
            <sz val="9"/>
            <color indexed="81"/>
            <rFont val="Tahoma"/>
            <family val="2"/>
          </rPr>
          <t>Se effettuato straordinario selezionare 1 dall'elenco a discesa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A00-000001000000}">
      <text>
        <r>
          <rPr>
            <b/>
            <sz val="9"/>
            <color indexed="81"/>
            <rFont val="Tahoma"/>
            <family val="2"/>
          </rPr>
          <t>Se effettuato straordinario selezionare 1 dall'elenco a discesa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B00-000001000000}">
      <text>
        <r>
          <rPr>
            <b/>
            <sz val="9"/>
            <color indexed="81"/>
            <rFont val="Tahoma"/>
            <family val="2"/>
          </rPr>
          <t>Se effettuato straordinario selezionare 1 dall'elenco a discesa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C00-000001000000}">
      <text>
        <r>
          <rPr>
            <b/>
            <sz val="9"/>
            <color indexed="81"/>
            <rFont val="Tahoma"/>
            <family val="2"/>
          </rPr>
          <t>Se effettuato straordinario selezionare 1 dall'elenco a discesa</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D00-000001000000}">
      <text>
        <r>
          <rPr>
            <b/>
            <sz val="9"/>
            <color indexed="81"/>
            <rFont val="Tahoma"/>
            <family val="2"/>
          </rPr>
          <t>Se effettuato straordinario selezionare 1 dall'elenco a discesa</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E00-000001000000}">
      <text>
        <r>
          <rPr>
            <b/>
            <sz val="9"/>
            <color indexed="81"/>
            <rFont val="Tahoma"/>
            <family val="2"/>
          </rPr>
          <t>Se effettuato straordinario selezionare 1 dall'elenco a discesa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400-000001000000}">
      <text>
        <r>
          <rPr>
            <b/>
            <sz val="9"/>
            <color indexed="81"/>
            <rFont val="Tahoma"/>
            <family val="2"/>
          </rPr>
          <t>Se effettuato straordinario selezionare 1 dall'elenco a discesa</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1F00-000001000000}">
      <text>
        <r>
          <rPr>
            <b/>
            <sz val="9"/>
            <color indexed="81"/>
            <rFont val="Tahoma"/>
            <family val="2"/>
          </rPr>
          <t>Se effettuato straordinario selezionare 1 dall'elenco a discesa</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000-000001000000}">
      <text>
        <r>
          <rPr>
            <b/>
            <sz val="9"/>
            <color indexed="81"/>
            <rFont val="Tahoma"/>
            <family val="2"/>
          </rPr>
          <t>Se effettuato straordinario selezionare 1 dall'elenco a discesa</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100-000001000000}">
      <text>
        <r>
          <rPr>
            <b/>
            <sz val="9"/>
            <color indexed="81"/>
            <rFont val="Tahoma"/>
            <family val="2"/>
          </rPr>
          <t>Se effettuato straordinario selezionare 1 dall'elenco a discesa</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200-000001000000}">
      <text>
        <r>
          <rPr>
            <b/>
            <sz val="9"/>
            <color indexed="81"/>
            <rFont val="Tahoma"/>
            <family val="2"/>
          </rPr>
          <t>Se effettuato straordinario selezionare 1 dall'elenco a discesa</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300-000001000000}">
      <text>
        <r>
          <rPr>
            <b/>
            <sz val="9"/>
            <color indexed="81"/>
            <rFont val="Tahoma"/>
            <family val="2"/>
          </rPr>
          <t>Se effettuato straordinario selezionare 1 dall'elenco a discesa</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400-000001000000}">
      <text>
        <r>
          <rPr>
            <b/>
            <sz val="9"/>
            <color indexed="81"/>
            <rFont val="Tahoma"/>
            <family val="2"/>
          </rPr>
          <t>Se effettuato straordinario selezionare 1 dall'elenco a discesa</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500-000001000000}">
      <text>
        <r>
          <rPr>
            <b/>
            <sz val="9"/>
            <color indexed="81"/>
            <rFont val="Tahoma"/>
            <family val="2"/>
          </rPr>
          <t>Se effettuato straordinario selezionare 1 dall'elenco a discesa</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600-000001000000}">
      <text>
        <r>
          <rPr>
            <b/>
            <sz val="9"/>
            <color indexed="81"/>
            <rFont val="Tahoma"/>
            <family val="2"/>
          </rPr>
          <t>Se effettuato straordinario selezionare 1 dall'elenco a discesa</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700-000001000000}">
      <text>
        <r>
          <rPr>
            <b/>
            <sz val="9"/>
            <color indexed="81"/>
            <rFont val="Tahoma"/>
            <family val="2"/>
          </rPr>
          <t>Se effettuato straordinario selezionare 1 dall'elenco a discesa</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800-000001000000}">
      <text>
        <r>
          <rPr>
            <b/>
            <sz val="9"/>
            <color indexed="81"/>
            <rFont val="Tahoma"/>
            <family val="2"/>
          </rPr>
          <t>Se effettuato straordinario selezionare 1 dall'elenco a discesa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8EE6D57C-2CCC-4CD6-9685-AE324C1529F9}">
      <text>
        <r>
          <rPr>
            <b/>
            <sz val="9"/>
            <color indexed="81"/>
            <rFont val="Tahoma"/>
            <family val="2"/>
          </rPr>
          <t>Se effettuato straordinario selezionare 1 dall'elenco a discesa</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2900-000001000000}">
      <text>
        <r>
          <rPr>
            <b/>
            <sz val="9"/>
            <color indexed="81"/>
            <rFont val="Tahoma"/>
            <family val="2"/>
          </rPr>
          <t>Se effettuato straordinario selezionare 1 dall'elenco a discesa</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N2" authorId="0" shapeId="0" xr:uid="{00000000-0006-0000-2F00-000001000000}">
      <text>
        <r>
          <rPr>
            <b/>
            <sz val="9"/>
            <color indexed="81"/>
            <rFont val="Tahoma"/>
            <family val="2"/>
          </rPr>
          <t>Jessica Giordano:</t>
        </r>
        <r>
          <rPr>
            <sz val="9"/>
            <color indexed="81"/>
            <rFont val="Tahoma"/>
            <family val="2"/>
          </rPr>
          <t xml:space="preserve">
Se affidamento singolo forzare valore 0,00 €</t>
        </r>
      </text>
    </comment>
    <comment ref="M15" authorId="0" shapeId="0" xr:uid="{00000000-0006-0000-2F00-000002000000}">
      <text>
        <r>
          <rPr>
            <b/>
            <sz val="9"/>
            <color indexed="81"/>
            <rFont val="Tahoma"/>
            <family val="2"/>
          </rPr>
          <t>Jessica Giordano:</t>
        </r>
        <r>
          <rPr>
            <sz val="9"/>
            <color indexed="81"/>
            <rFont val="Tahoma"/>
            <family val="2"/>
          </rPr>
          <t xml:space="preserve">
CONTROLLO CONTABILITA' FINALE</t>
        </r>
      </text>
    </comment>
    <comment ref="N15" authorId="0" shapeId="0" xr:uid="{00000000-0006-0000-2F00-000003000000}">
      <text>
        <r>
          <rPr>
            <b/>
            <sz val="9"/>
            <color indexed="81"/>
            <rFont val="Tahoma"/>
            <family val="2"/>
          </rPr>
          <t>Jessica Giordano:</t>
        </r>
        <r>
          <rPr>
            <sz val="9"/>
            <color indexed="81"/>
            <rFont val="Tahoma"/>
            <family val="2"/>
          </rPr>
          <t xml:space="preserve">
CONTROLLO CONTABILITA' FINALE</t>
        </r>
      </text>
    </comment>
    <comment ref="O15" authorId="0" shapeId="0" xr:uid="{00000000-0006-0000-2F00-000004000000}">
      <text>
        <r>
          <rPr>
            <b/>
            <sz val="9"/>
            <color indexed="81"/>
            <rFont val="Tahoma"/>
            <family val="2"/>
          </rPr>
          <t>Jessica Giordano:</t>
        </r>
        <r>
          <rPr>
            <sz val="9"/>
            <color indexed="81"/>
            <rFont val="Tahoma"/>
            <family val="2"/>
          </rPr>
          <t xml:space="preserve">
CONTROLLO CON C.P.</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F7" authorId="0" shapeId="0" xr:uid="{00000000-0006-0000-2C00-000001000000}">
      <text>
        <r>
          <rPr>
            <b/>
            <sz val="9"/>
            <color indexed="81"/>
            <rFont val="Tahoma"/>
            <family val="2"/>
          </rPr>
          <t>Jessica Giordano:</t>
        </r>
        <r>
          <rPr>
            <sz val="9"/>
            <color indexed="81"/>
            <rFont val="Tahoma"/>
            <family val="2"/>
          </rPr>
          <t xml:space="preserve">
Da nascondere per indicazioni di fatturazione</t>
        </r>
      </text>
    </comment>
    <comment ref="F53" authorId="0" shapeId="0" xr:uid="{00000000-0006-0000-2C00-000002000000}">
      <text>
        <r>
          <rPr>
            <b/>
            <sz val="9"/>
            <color indexed="81"/>
            <rFont val="Tahoma"/>
            <family val="2"/>
          </rPr>
          <t>Jessica Giordano:</t>
        </r>
        <r>
          <rPr>
            <sz val="9"/>
            <color indexed="81"/>
            <rFont val="Tahoma"/>
            <family val="2"/>
          </rPr>
          <t xml:space="preserve">
Da nascondere per indicazioni di fatturazione</t>
        </r>
      </text>
    </comment>
    <comment ref="F99" authorId="0" shapeId="0" xr:uid="{00000000-0006-0000-2C00-000003000000}">
      <text>
        <r>
          <rPr>
            <b/>
            <sz val="9"/>
            <color indexed="81"/>
            <rFont val="Tahoma"/>
            <family val="2"/>
          </rPr>
          <t>Jessica Giordano:</t>
        </r>
        <r>
          <rPr>
            <sz val="9"/>
            <color indexed="81"/>
            <rFont val="Tahoma"/>
            <family val="2"/>
          </rPr>
          <t xml:space="preserve">
Da nascondere per indicazioni di fatturazione</t>
        </r>
      </text>
    </comment>
    <comment ref="F145" authorId="0" shapeId="0" xr:uid="{00000000-0006-0000-2C00-000004000000}">
      <text>
        <r>
          <rPr>
            <b/>
            <sz val="9"/>
            <color indexed="81"/>
            <rFont val="Tahoma"/>
            <family val="2"/>
          </rPr>
          <t>Jessica Giordano:</t>
        </r>
        <r>
          <rPr>
            <sz val="9"/>
            <color indexed="81"/>
            <rFont val="Tahoma"/>
            <family val="2"/>
          </rPr>
          <t xml:space="preserve">
Da nascondere per indicazioni di fatturazione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1" authorId="0" shapeId="0" xr:uid="{351435E3-BB31-4B5B-919B-0A3509487228}">
      <text>
        <r>
          <rPr>
            <b/>
            <sz val="9"/>
            <color indexed="81"/>
            <rFont val="Tahoma"/>
            <family val="2"/>
          </rPr>
          <t>Se effettuato straordinario selezionare 1 dall'elenco a discesa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75DE18BB-9F22-4499-B5A7-A16087110850}">
      <text>
        <r>
          <rPr>
            <b/>
            <sz val="9"/>
            <color indexed="81"/>
            <rFont val="Tahoma"/>
            <family val="2"/>
          </rPr>
          <t>Se effettuato straordinario selezionare 1 dall'elenco a discesa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30" authorId="0" shapeId="0" xr:uid="{00000000-0006-0000-0800-000001000000}">
      <text>
        <r>
          <rPr>
            <b/>
            <sz val="9"/>
            <color indexed="81"/>
            <rFont val="Tahoma"/>
            <family val="2"/>
          </rPr>
          <t>Se effettuato straordinario selezionare 1 dall'elenco a discesa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900-000001000000}">
      <text>
        <r>
          <rPr>
            <b/>
            <sz val="9"/>
            <color indexed="81"/>
            <rFont val="Tahoma"/>
            <family val="2"/>
          </rPr>
          <t>Se effettuato straordinario selezionare 1 dall'elenco a discesa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Jessica Giordano</author>
  </authors>
  <commentList>
    <comment ref="K29" authorId="0" shapeId="0" xr:uid="{00000000-0006-0000-0A00-000001000000}">
      <text>
        <r>
          <rPr>
            <b/>
            <sz val="9"/>
            <color indexed="81"/>
            <rFont val="Tahoma"/>
            <family val="2"/>
          </rPr>
          <t>Se effettuato straordinario selezionare 1 dall'elenco a discesa</t>
        </r>
      </text>
    </comment>
  </commentList>
</comments>
</file>

<file path=xl/sharedStrings.xml><?xml version="1.0" encoding="utf-8"?>
<sst xmlns="http://schemas.openxmlformats.org/spreadsheetml/2006/main" count="4459" uniqueCount="1696">
  <si>
    <t>Ditta</t>
  </si>
  <si>
    <t>Data</t>
  </si>
  <si>
    <t>Comune</t>
  </si>
  <si>
    <t>Descrizione</t>
  </si>
  <si>
    <t>da compilare</t>
  </si>
  <si>
    <t>CIG</t>
  </si>
  <si>
    <t>Codice interno</t>
  </si>
  <si>
    <t>Importo totale</t>
  </si>
  <si>
    <t>Tipologia</t>
  </si>
  <si>
    <t>n°</t>
  </si>
  <si>
    <t>Indicazioni fatturazione</t>
  </si>
  <si>
    <t>Controllo</t>
  </si>
  <si>
    <t>Riferimento Analisi dei prezzi/Prezziario</t>
  </si>
  <si>
    <t>U.M.</t>
  </si>
  <si>
    <t>Prezzo unitario [€]</t>
  </si>
  <si>
    <t>Quota soggetta a R/A [€]</t>
  </si>
  <si>
    <t>Quota manodopera soggetta a R/A [€]</t>
  </si>
  <si>
    <t>Quota sicurezza non soggetta a R/A [€]</t>
  </si>
  <si>
    <t>Quota manodopera non soggetta a R/A [€]</t>
  </si>
  <si>
    <t>Indirizzo/Posizione GPS</t>
  </si>
  <si>
    <t>Prestazioni a misura</t>
  </si>
  <si>
    <t>Prestazioni in economia</t>
  </si>
  <si>
    <t>Materiali</t>
  </si>
  <si>
    <t>Quantità [U.M.]</t>
  </si>
  <si>
    <t>Importo soggetto a R/A [€]</t>
  </si>
  <si>
    <t>Importo manodopera non soggetto a R/A [€]</t>
  </si>
  <si>
    <t>Importo sicurezza non soggetto a R/A [€]</t>
  </si>
  <si>
    <t>totali</t>
  </si>
  <si>
    <t>Ribasso d'asta</t>
  </si>
  <si>
    <t>Totali lordi</t>
  </si>
  <si>
    <t>Totali al netto del R/A</t>
  </si>
  <si>
    <t>Importo ribasso d'asta</t>
  </si>
  <si>
    <t xml:space="preserve">Importo totale da liquidare </t>
  </si>
  <si>
    <t>Importo lordo lavori soggetto a R/A</t>
  </si>
  <si>
    <t>Importo lavori al netto del R/A</t>
  </si>
  <si>
    <t>Importo manodopera non soggetto a R/A</t>
  </si>
  <si>
    <t>Importo oneri sicurezza non soggetto a R/A</t>
  </si>
  <si>
    <t>Importo da liquidare</t>
  </si>
  <si>
    <t>da EPU (prezzi non ribassati)</t>
  </si>
  <si>
    <t>Tipologia prestazione</t>
  </si>
  <si>
    <t>Tipologia*</t>
  </si>
  <si>
    <t>*MOA-MOF-MSA-MSF</t>
  </si>
  <si>
    <t>**Inserire cod.  lavoro / eventuale codice PDI</t>
  </si>
  <si>
    <t>mese</t>
  </si>
  <si>
    <t>Ribasso d'asta [%]</t>
  </si>
  <si>
    <t>Codice lavoro</t>
  </si>
  <si>
    <t>L'appaltatore</t>
  </si>
  <si>
    <t>lì,</t>
  </si>
  <si>
    <t>Servizi</t>
  </si>
  <si>
    <t>m</t>
  </si>
  <si>
    <t>95.A10.A40.010</t>
  </si>
  <si>
    <t>Impianto semaforico provvisorio composto da due carrelli mobili corredati di lanterne tre luci a batteria a funzionamento automatico alternato, comprese batterie, , caricabatterie, centralina, la manutenzione e i maggiori oneri di spostamento dell'impianto. - valutato a giorno</t>
  </si>
  <si>
    <t>gg</t>
  </si>
  <si>
    <t>95.A10.A35.010</t>
  </si>
  <si>
    <t>95.A10.A35.020</t>
  </si>
  <si>
    <t>m*g</t>
  </si>
  <si>
    <t>%</t>
  </si>
  <si>
    <t>AT.N09.S30.010</t>
  </si>
  <si>
    <t>h</t>
  </si>
  <si>
    <t>AT.N09.S30.020</t>
  </si>
  <si>
    <t>cad</t>
  </si>
  <si>
    <t>% manodopera</t>
  </si>
  <si>
    <t>AP-1</t>
  </si>
  <si>
    <t xml:space="preserve">Preventivo nuovo allaccio </t>
  </si>
  <si>
    <t>AP-2</t>
  </si>
  <si>
    <t>Esecuzione di impianto di derivazione per utenza con scavo in asfalto tubazione PE Ø 1 e 1/2" da tubazione in PE Ø sino a 100 mm</t>
  </si>
  <si>
    <t>AP-3</t>
  </si>
  <si>
    <t>Esecuzione di impianto di derivazione per utenza con scavo in asfalto tubazione PE Ø 2" da tubazione in PE Ø sino a 100 mm</t>
  </si>
  <si>
    <t>AP-4</t>
  </si>
  <si>
    <t>Esecuzione di impianto di derivazione per utenza con scavo in asfalto tubazione PE Ø 1 e 1/2" da tubazione in PE Ø maggiore di 100 mm  sino a 200 mm</t>
  </si>
  <si>
    <t>AP-5</t>
  </si>
  <si>
    <t>Esecuzione di impianto di derivazione per utenza con scavo in asfalto tubazione PE Ø 2" da tubazione in PE Ø maggiore di 100 mm  sino a 200 mm</t>
  </si>
  <si>
    <t>AP-6</t>
  </si>
  <si>
    <t>Esecuzione di impianto di derivazione per utenza con scavo in terra tubazione PE Ø 1 e 1/2" da tubazione in PE Ø sino a 100 mm</t>
  </si>
  <si>
    <t>AP-7</t>
  </si>
  <si>
    <t>Esecuzione di impianto di derivazione per utenza con scavo in terra tubazione PE Ø 2" da tubazione in PE Ø sino a 100 mm</t>
  </si>
  <si>
    <t>AP-8</t>
  </si>
  <si>
    <t>Esecuzione di impianto di derivazione per utenza con scavo in terra tubazione PE Ø 1 e 1/2" da tubazione in PE Ø maggiore di 100 mm  sino a 200 mm</t>
  </si>
  <si>
    <t>AP-9</t>
  </si>
  <si>
    <t xml:space="preserve"> Esecuzione di impianto di derivazione per utenza con scavo in terra tubazione PE Ø 2" da tubazione in PE Ø maggiore di 100 mm  sino a 200 mm</t>
  </si>
  <si>
    <t>AP-10</t>
  </si>
  <si>
    <t>AP-11</t>
  </si>
  <si>
    <t>AP-12</t>
  </si>
  <si>
    <t>AP-13</t>
  </si>
  <si>
    <t>AP-14</t>
  </si>
  <si>
    <t>Attivazione fornitura (apertura contatore)</t>
  </si>
  <si>
    <t>AP-15</t>
  </si>
  <si>
    <t>Riattivazione fornitura</t>
  </si>
  <si>
    <t>AP-16</t>
  </si>
  <si>
    <t>Riattivazione fornitura per morosità</t>
  </si>
  <si>
    <t>AP-17</t>
  </si>
  <si>
    <t>Disattivazione fornitura</t>
  </si>
  <si>
    <t>AP-18</t>
  </si>
  <si>
    <t>Preventivo lavori</t>
  </si>
  <si>
    <t>AP-19</t>
  </si>
  <si>
    <t>Verifica misuratore in loco</t>
  </si>
  <si>
    <t>AP-20</t>
  </si>
  <si>
    <t>Sostituzione misuratore (escluso il misuratore)</t>
  </si>
  <si>
    <t>AP-21</t>
  </si>
  <si>
    <t>Esecuzione di lavori - spostamento del contatore dove non occorrono scavi e non più di 2 metri di tubazione</t>
  </si>
  <si>
    <t>AP-22</t>
  </si>
  <si>
    <t>Esecuzione di lavori-Adattamento di un allacciamento in un vano esistente per potenziamento o diminuzione del calibro</t>
  </si>
  <si>
    <t>AP-23</t>
  </si>
  <si>
    <t>Esecuzione di lavori - Sostituzione o istallazione valvola di ritegno o riduttore di pressione</t>
  </si>
  <si>
    <t>AP-24</t>
  </si>
  <si>
    <t>Verifica livello di pressione</t>
  </si>
  <si>
    <t>AP-25</t>
  </si>
  <si>
    <t>Verifica lettura</t>
  </si>
  <si>
    <t>AP-26</t>
  </si>
  <si>
    <t>Intervento in loco - Reperibilità acquedotto e fognatura</t>
  </si>
  <si>
    <t>AP-28</t>
  </si>
  <si>
    <t>Scavo a sezione obbligata in strada, marciapiede o banchina su asfalto, rinterro e ripristino - Sez. tipo 0.50x1,0 - senza riutilizzo del materiale di scavo</t>
  </si>
  <si>
    <t>Scavo a sezione obbligata in strada, marciapiede o banchina su asfalto, rinterro e ripristino - Sez. tipo 0.40x0,8 - senza riutilizzo del materiale di scavo</t>
  </si>
  <si>
    <t>Scavo a sezione obbligata su terreno non asfaltato, rinterro e ripristino - Sez. tipo 0.50x1,0 - senza riutilizzo del materiale di scavo</t>
  </si>
  <si>
    <t>Scavo a sezione obbligata su terreno non asfaltato, rinterro e ripristino - Sez. tipo 0.50x1,0 - con riutilizzo del materiale di scavo quando autorizzato dalla D.L.</t>
  </si>
  <si>
    <t>AP-29c</t>
  </si>
  <si>
    <t>Scavo a sezione obbligata su terreno non asfaltato, rinterro e ripristino - Sez. tipo 0.40x0,80 - senza riutilizzo del materiale di scavo</t>
  </si>
  <si>
    <t>AP-29d</t>
  </si>
  <si>
    <t>Scavo a sezione obbligata su terreno non asfaltato, rinterro e ripristino - Sez. tipo 0.40x0,8 - con riutilizzo del materiale di scavo quando autorizzato dalla D.L.</t>
  </si>
  <si>
    <t>25.A12.A01.010</t>
  </si>
  <si>
    <t>Costo medio per analisi chimica demoliz e scavi - costo medio per cadauna analisi relative a: terre da scavo, detriti da demolizioni, da pavimentazioni, da controsoffitti, da materiali isolanti, da impermeabilizzanti, da amianto e quant'altro.</t>
  </si>
  <si>
    <t>AP-30</t>
  </si>
  <si>
    <t>a corpo</t>
  </si>
  <si>
    <t>AP-31</t>
  </si>
  <si>
    <t>65.C20.A10.010</t>
  </si>
  <si>
    <t>65.C20.A10.015</t>
  </si>
  <si>
    <t>65.C20.A10.020</t>
  </si>
  <si>
    <t>65.C20.A10.025</t>
  </si>
  <si>
    <t>65.C20.A10.030</t>
  </si>
  <si>
    <t>65.C20.A10.035</t>
  </si>
  <si>
    <t>50.A10.D10.010</t>
  </si>
  <si>
    <t>50.A10.D10.020</t>
  </si>
  <si>
    <t>50.A10.D10.030</t>
  </si>
  <si>
    <t>50.A10.D10.040</t>
  </si>
  <si>
    <t>50.A10.D10.050</t>
  </si>
  <si>
    <t>20.A85.A10.010</t>
  </si>
  <si>
    <t>20.A85.A10.015</t>
  </si>
  <si>
    <t>20.A85.A15.010</t>
  </si>
  <si>
    <t>Solo posa tubi sospesi. PVC, ecc. Ø &lt;= 250 mm</t>
  </si>
  <si>
    <t>65.C10.A10.010</t>
  </si>
  <si>
    <t>65.C10.A10.020</t>
  </si>
  <si>
    <t>65.C10.A10.030</t>
  </si>
  <si>
    <t>65.C10.A10.040</t>
  </si>
  <si>
    <t>65.C10.A10.050</t>
  </si>
  <si>
    <t>65.C10.A10.060</t>
  </si>
  <si>
    <t>65.C10.A10.070</t>
  </si>
  <si>
    <t>30.E05.D05.010</t>
  </si>
  <si>
    <t>30.E05.D05.015</t>
  </si>
  <si>
    <t>30.E05.D05.020</t>
  </si>
  <si>
    <t>65.C10.A25.003</t>
  </si>
  <si>
    <t>65.C10.A25.005</t>
  </si>
  <si>
    <t>65.C10.A25.010</t>
  </si>
  <si>
    <t>65.C10.A25.015</t>
  </si>
  <si>
    <t>65.C10.A25.020</t>
  </si>
  <si>
    <t>65.C10.A25.025</t>
  </si>
  <si>
    <t>65.C10.A25.030</t>
  </si>
  <si>
    <t>65.C10.A25.035</t>
  </si>
  <si>
    <t>65.C10.A25.040</t>
  </si>
  <si>
    <t>65.C10.A25.045</t>
  </si>
  <si>
    <t>65.C10.A25.050</t>
  </si>
  <si>
    <t>65.C10.A25.055</t>
  </si>
  <si>
    <t>65.C10.A25.060</t>
  </si>
  <si>
    <t>65.C10.A25.065</t>
  </si>
  <si>
    <t>65.C10.A25.070</t>
  </si>
  <si>
    <t>65.C10.A25.075</t>
  </si>
  <si>
    <t>65.C10.A25.080</t>
  </si>
  <si>
    <t>65.C10.A25.085</t>
  </si>
  <si>
    <t>65.C10.A25.090</t>
  </si>
  <si>
    <t>65.C10.A25.095</t>
  </si>
  <si>
    <t>65.C10.A25.100</t>
  </si>
  <si>
    <t>20.A85.A20.005</t>
  </si>
  <si>
    <t>20.A85.A20.010</t>
  </si>
  <si>
    <t>20.A85.A20.015</t>
  </si>
  <si>
    <t>20.A85.A25.005</t>
  </si>
  <si>
    <t>20.A85.A25.010</t>
  </si>
  <si>
    <t>20.A85.A25.015</t>
  </si>
  <si>
    <t>20.A85.A30.010</t>
  </si>
  <si>
    <t>20.A85.A30.015</t>
  </si>
  <si>
    <t>20.A85.A30.020</t>
  </si>
  <si>
    <t>20.A85.A30.025</t>
  </si>
  <si>
    <t>20.A85.A30.030</t>
  </si>
  <si>
    <t>Buca per riparazioni fognarie o perdite d'acqua fino a 1,2 mc su terreni asfaltati</t>
  </si>
  <si>
    <t>Buca per riparazioni fognarie o perdite d'acqua oltre 1,2 mc fino a 2,5 mc su terreni asfaltati</t>
  </si>
  <si>
    <t>Buca per riparazioni fognarie o perdite d'acqua oltre 2,5 mc fino a 5 mc su terreni asfaltati</t>
  </si>
  <si>
    <t>Buca per riparazioni fognarie o perdite d'acqua fino a 1,2 mc su terreni non asfaltati</t>
  </si>
  <si>
    <t>Buca per riparazioni fognarie o perdite d'acqua fino a 2,5 mc su terreni non asfaltati</t>
  </si>
  <si>
    <t>Buca per riparazioni fognarie o perdite d'acqua oltre 2,5 mc fino a 5 mc su terreni non asfaltati</t>
  </si>
  <si>
    <t xml:space="preserve">Ricerca perdite </t>
  </si>
  <si>
    <t>Buca per riparazioni fognarie o perdite d'acqua eccedenza oltre i 5 mc su terreni asfaltati</t>
  </si>
  <si>
    <t>m3</t>
  </si>
  <si>
    <t>Buca per riparazioni fognarie o perdite d'acqua eccedenza oltre i 5 mc su terreni non asfaltati</t>
  </si>
  <si>
    <t>Intervento idraulico inserimento pezzi speciali</t>
  </si>
  <si>
    <t>65.C10.B70.010</t>
  </si>
  <si>
    <t>65.C10.B70.020</t>
  </si>
  <si>
    <t>65.C10.B70.030</t>
  </si>
  <si>
    <t>65.C10.B70.040</t>
  </si>
  <si>
    <t>65.C10.B70.110</t>
  </si>
  <si>
    <t>65.C10.B70.120</t>
  </si>
  <si>
    <t>65.C10.B70.130</t>
  </si>
  <si>
    <t xml:space="preserve">Analisi propedeutiche all'attività di clorazione </t>
  </si>
  <si>
    <t>Attività di clorazione (reagente escluso)</t>
  </si>
  <si>
    <t>Attività di individuazione sottoservizi e segnalazione</t>
  </si>
  <si>
    <t>Allestimento di cantiere - strade urbane cantiere non superiore a 3 giorni totali - Situazione standard</t>
  </si>
  <si>
    <t>Allestimento di cantiere - strade urbane cantiere non superiore a 3 giorni totali - Situazioni particolari, incroci, riduzione carreggiata e deviazione pedoni</t>
  </si>
  <si>
    <t>Allestimento di cantiere - strade extraurbane secondarie e locali extraurbane cantiere non superiore a 3 giorni totali</t>
  </si>
  <si>
    <t>95.A10.A10.010</t>
  </si>
  <si>
    <t>Montaggio smontaggio recinzione pannelli grigliati costituita da pannelli in acciaio elettrosaldato e zincato, del peso di 20 kg circa, montati su basi di calcestruzzo prefabbricate. Montaggio e smontaggio.</t>
  </si>
  <si>
    <t>95.A10.A10.015</t>
  </si>
  <si>
    <t>Nolo di recinzione pannelli grigliati costituita da pannelli in acciaio elettrosaldato e zincato, del peso di 20 kg circa, montati su basi di calcestruzzo prefabbricate. Nolo valutato a metro giorno. (i giorni oltre il 500° non daranno più diritto ad alcuna contabilizzazione)</t>
  </si>
  <si>
    <t xml:space="preserve"> Recinzione di delimitazione realizzata in elementi in PVC appesantiti da acqua o sabbia, tipo "barriera New Jersey"Posizionamento e smontaggio</t>
  </si>
  <si>
    <t>Recinzione di delimitazione realizzata in elementi in PVC appesantiti da acqua o sabbia, tipo "barriera New Jersey" Nolo valutato a metro giorno.</t>
  </si>
  <si>
    <t>95.G10.A40.010</t>
  </si>
  <si>
    <t>Punt.disc.pareti scavo trincea con puntelli e tav. contrapp. mediante la posa in opera di puntelli e tavolame contrapposto valutato a singolo puntello</t>
  </si>
  <si>
    <t>m³</t>
  </si>
  <si>
    <t>15.A10.A90.010</t>
  </si>
  <si>
    <t>15.B10.B20.010</t>
  </si>
  <si>
    <t>65.A10.A10.010</t>
  </si>
  <si>
    <t>m²</t>
  </si>
  <si>
    <t>65.A10.A20.010</t>
  </si>
  <si>
    <t>65.A10.A20.020</t>
  </si>
  <si>
    <t>65.A10.A20.030</t>
  </si>
  <si>
    <t>65.A10.A30.010</t>
  </si>
  <si>
    <t>65.A10.A30.015</t>
  </si>
  <si>
    <t>65.A10.A30.020</t>
  </si>
  <si>
    <t>65.A10.A30.025</t>
  </si>
  <si>
    <t>65.A10.A50.010</t>
  </si>
  <si>
    <t>65.A10.A50.015</t>
  </si>
  <si>
    <t>65.B10.A26.010</t>
  </si>
  <si>
    <t>65.E10.A10.020</t>
  </si>
  <si>
    <t>m³/km</t>
  </si>
  <si>
    <t>25.A15.G10.015</t>
  </si>
  <si>
    <t>RU.M01.A01.030</t>
  </si>
  <si>
    <t>Opere edili Operaio Qualificato</t>
  </si>
  <si>
    <t xml:space="preserve">h </t>
  </si>
  <si>
    <t>RU.M01.A01.040</t>
  </si>
  <si>
    <t>Opere edili Operaio Comune</t>
  </si>
  <si>
    <t>RU.M01.E01.010</t>
  </si>
  <si>
    <t>Impianti Elettrici Idraulici Riscaldamento Installatore 5° cat. super</t>
  </si>
  <si>
    <t>RU.M01.E01.030</t>
  </si>
  <si>
    <t>Impianti Elettrici Idraulici Riscaldamento Installatore 2° cat.</t>
  </si>
  <si>
    <t>RU.M01.A01.070</t>
  </si>
  <si>
    <t>AT.N01.A10.010</t>
  </si>
  <si>
    <t>Autocarro fino a 1,5 t</t>
  </si>
  <si>
    <t>AT.N01.A10.011</t>
  </si>
  <si>
    <t>Autocarro oltre 1,50 t fino a 3,50 t</t>
  </si>
  <si>
    <t>AT.N01.A10.012</t>
  </si>
  <si>
    <t>Autocarro con portata da 3,51 t fino a 7,00 t</t>
  </si>
  <si>
    <t>AT.N02.A20.010</t>
  </si>
  <si>
    <t>Escavatore fino a 2 t.</t>
  </si>
  <si>
    <t>AT.N02.A20.015</t>
  </si>
  <si>
    <t>Escavatore oltre 2 t fino a 5 t.</t>
  </si>
  <si>
    <t>AT.N09.S60.100</t>
  </si>
  <si>
    <t>AT.N09.S70.010</t>
  </si>
  <si>
    <t>AT.N40.A20.010</t>
  </si>
  <si>
    <t>Noleggio di decespugliatore potenza HP 3</t>
  </si>
  <si>
    <t>AT.N55.A10.010</t>
  </si>
  <si>
    <t>Autospurgo per fognature compreso il conferimento a siti autorizzati escluso il costo di smaltimento (vedi cap. 25), valutato con un minimo di 3,5 ore. Codici CER materiali spurgo 200.3.06 e 200.3.04</t>
  </si>
  <si>
    <t>AT.N09.S10.020</t>
  </si>
  <si>
    <t>PR.A01.A00.065</t>
  </si>
  <si>
    <t>Misto di recupero con sabbia asciutta  da frantumazione della pietra prezzo medio reso franco stabilimento escluso costo di trasporto da calcolare e applicare in base alla distanza dal sito di impiego.</t>
  </si>
  <si>
    <t>t</t>
  </si>
  <si>
    <t>PR.A01.A00.005</t>
  </si>
  <si>
    <t>PR.A01.A00.010</t>
  </si>
  <si>
    <t>PR.A01.A00.015</t>
  </si>
  <si>
    <t>PR.A01.A00.020</t>
  </si>
  <si>
    <t>PR.A01.A00.025</t>
  </si>
  <si>
    <t>PR.A01.A00.030</t>
  </si>
  <si>
    <t>PR.A01.A00.050</t>
  </si>
  <si>
    <t>PR.A01.A00.055</t>
  </si>
  <si>
    <t>PR.A01.A00.060</t>
  </si>
  <si>
    <t>PR.A01.A01.025</t>
  </si>
  <si>
    <t>PR.E20.A05.010</t>
  </si>
  <si>
    <t>Corda di rame nuda rigida - 10 mm²</t>
  </si>
  <si>
    <t>Nastro segnalatore tubo; larghezza 12 cm</t>
  </si>
  <si>
    <t>PR.E05.B05.010</t>
  </si>
  <si>
    <t>PR.E05.B05.015</t>
  </si>
  <si>
    <t>PR.E05.B05.020</t>
  </si>
  <si>
    <t>PR.E05.B05.025</t>
  </si>
  <si>
    <t>PR.E05.B05.030</t>
  </si>
  <si>
    <t>PR.E05.B05.035</t>
  </si>
  <si>
    <t>PR.E05.B05.040</t>
  </si>
  <si>
    <t>PR.E05.B05.045</t>
  </si>
  <si>
    <t>PR.C14.A05.005</t>
  </si>
  <si>
    <t>PR.C14.A05.010</t>
  </si>
  <si>
    <t>PR.C14.A05.015</t>
  </si>
  <si>
    <t>PR.C14.A05.020</t>
  </si>
  <si>
    <t>PR.C14.A05.030</t>
  </si>
  <si>
    <t>PR.C14.A05.035</t>
  </si>
  <si>
    <t>PR.C14.A05.040</t>
  </si>
  <si>
    <t>PR.C14.A05.045</t>
  </si>
  <si>
    <t>PR.C14.A05.050</t>
  </si>
  <si>
    <t>PR.C14.A05.055</t>
  </si>
  <si>
    <t>PR.C14.A05.060</t>
  </si>
  <si>
    <t>PR.C14.A05.065</t>
  </si>
  <si>
    <t>PR.C14.A05.070</t>
  </si>
  <si>
    <t>PR.C14.A05.075</t>
  </si>
  <si>
    <t>PR.C14.A05.080</t>
  </si>
  <si>
    <t>PR.C14.A05.085</t>
  </si>
  <si>
    <t>PR.C14.A05.090</t>
  </si>
  <si>
    <t>PR.C14.A05.095</t>
  </si>
  <si>
    <t>PR.C14.A05.100</t>
  </si>
  <si>
    <t>PR.C14.A05.105</t>
  </si>
  <si>
    <t>PR.C14.A05.110</t>
  </si>
  <si>
    <t>PR.C14.A05.120</t>
  </si>
  <si>
    <t>PR.C14.A05.125</t>
  </si>
  <si>
    <t>PR.C14.A05.130</t>
  </si>
  <si>
    <t>PR.C14.A05.135</t>
  </si>
  <si>
    <t>PR.C14.A05.140</t>
  </si>
  <si>
    <t>PR.C14.A05.145</t>
  </si>
  <si>
    <t>PR.C14.A05.150</t>
  </si>
  <si>
    <t>PR.C14.A05.155</t>
  </si>
  <si>
    <t>PR.C14.A05.160</t>
  </si>
  <si>
    <t>PR.C14.A05.180</t>
  </si>
  <si>
    <t>PR.C14.A05.185</t>
  </si>
  <si>
    <t>PR.C14.A05.190</t>
  </si>
  <si>
    <t>PR.C14.A05.195</t>
  </si>
  <si>
    <t>PR.C14.A05.200</t>
  </si>
  <si>
    <t>PR.C14.A05.205</t>
  </si>
  <si>
    <t>PR.C14.A05.210</t>
  </si>
  <si>
    <t>PR.C14.A05.215</t>
  </si>
  <si>
    <t>PR.C14.A05.230</t>
  </si>
  <si>
    <t>PR.C14.A05.235</t>
  </si>
  <si>
    <t>PR.C14.A05.240</t>
  </si>
  <si>
    <t>PR.C14.A05.245</t>
  </si>
  <si>
    <t>PR.C14.A05.250</t>
  </si>
  <si>
    <t>PR.C14.A05.255</t>
  </si>
  <si>
    <t>PR.C14.A05.260</t>
  </si>
  <si>
    <t>PR.C14.A05.265</t>
  </si>
  <si>
    <t>PR.C08.A10.010</t>
  </si>
  <si>
    <t>PR.C08.A10.015</t>
  </si>
  <si>
    <t>PR.C08.A10.020</t>
  </si>
  <si>
    <t>PR.C08.A10.025</t>
  </si>
  <si>
    <t>PR.C08.A10.030</t>
  </si>
  <si>
    <t>PR.C08.A10.035</t>
  </si>
  <si>
    <t>PR.C08.A10.040</t>
  </si>
  <si>
    <t>PR.C08.A10.045</t>
  </si>
  <si>
    <t>PR.C08.A10.050</t>
  </si>
  <si>
    <t>PR.C08.A10.055</t>
  </si>
  <si>
    <t>PR.C08.A10.060</t>
  </si>
  <si>
    <t>PR.C08.A10.065</t>
  </si>
  <si>
    <t>PR.C08.A10.070</t>
  </si>
  <si>
    <t>PR.A13.A20.010</t>
  </si>
  <si>
    <t>PR.A13.A20.015</t>
  </si>
  <si>
    <t>PR.A13.A20.020</t>
  </si>
  <si>
    <t>PR.A13.A20.025</t>
  </si>
  <si>
    <t>PR.A13.A20.030</t>
  </si>
  <si>
    <t>PR.A13.A20.035</t>
  </si>
  <si>
    <t>PR.A13.A20.040</t>
  </si>
  <si>
    <t>PR.A13.A20.045</t>
  </si>
  <si>
    <t>PR.A13.A20.050</t>
  </si>
  <si>
    <t>PR.A13.R40.001</t>
  </si>
  <si>
    <t>PR.A13.R40.003</t>
  </si>
  <si>
    <t>PR.A13.R40.005</t>
  </si>
  <si>
    <t>PR.A13.R40.010</t>
  </si>
  <si>
    <t>PR.A13.R40.015</t>
  </si>
  <si>
    <t>PR.A13.R40.020</t>
  </si>
  <si>
    <t>PR.A13.R40.025</t>
  </si>
  <si>
    <t>PR.A13.R40.030</t>
  </si>
  <si>
    <t>PR.A15.B10.010</t>
  </si>
  <si>
    <t>PR.A15.B10.020</t>
  </si>
  <si>
    <t>PR.A15.B10.030</t>
  </si>
  <si>
    <t>tee ridotto 2” a ¾</t>
  </si>
  <si>
    <t>tee ridotto 1-1/2” a ¾</t>
  </si>
  <si>
    <t>tee ridotto 1-1/4” a ¾</t>
  </si>
  <si>
    <t>tee ridotto 1” a ¾</t>
  </si>
  <si>
    <t>tee ridotto 3/4” a1/2</t>
  </si>
  <si>
    <t>Reperibilità pronto intervento - garanzia del servizio h 24 - 7gg manutenzioni acquedotto e fognatura. Servizio autospurgo h 24 sabati, domeniche e festivi - 2 persone</t>
  </si>
  <si>
    <t>Reperibilità pronto intervento - garanzia del servizio h 24 - 7gg manutenzioni acquedotto e fognatura - 2 persone</t>
  </si>
  <si>
    <t>Reperibilità pronto intervento - garanzia del servizio h 24 sabati, domeniche e festivi - 2 persone</t>
  </si>
  <si>
    <t>Reperibilità pronto intervento - garanzia del servizio h 24 - 7gg manutenzioni acquedotto e fognatura - 1 persona</t>
  </si>
  <si>
    <t>Reperibilità pronto intervento - garanzia del servizio h 24 - 7gg manutenzioni acquedotto</t>
  </si>
  <si>
    <t>Reperibilità pronto intervento - garanzia del servizio h 24 - 7gg manutenzioni fognatura</t>
  </si>
  <si>
    <t xml:space="preserve">Scavo a sezione obbligata in strada, marciapiede o banchina su asfalto, rinterro e ripristino letto di sabbia escluso - Sez. tipo 0.30x0,6 - con parziale riutilizzo del materiale di scavo </t>
  </si>
  <si>
    <t>Scavo a sezione obbligata su terreno non asfaltato, rinterro e ripristino letto di sabbia escluso- Sez. tipo 0.30x0,6 - con riutilizzo del materiale di scavo quando autorizzato dalla D.L.</t>
  </si>
  <si>
    <t xml:space="preserve">sola posa  di tubo in PE per acquedotto da 50 a 90  mm con saldatura a specchio esclusi scavo e reinterro  compreso il  letto di posa in sabbia h cm. 10 </t>
  </si>
  <si>
    <t>Sola posa  di tubo in PE per acquedotto da 50 a 90  mm in rotoli con manicotti inclusi pezzi speciali e letto di sabbia h 10 cm, esclusi scavo e reinterro</t>
  </si>
  <si>
    <t xml:space="preserve">Sola posa  di tubo in PE per acquedotto Ø &gt; 90 sino a 100 mm con saldatura a specchio esclusi scavo e reinterro  compreso il  letto di posa in sabbia h cm. 10 </t>
  </si>
  <si>
    <t xml:space="preserve">Sola posa di tubo in PE per acquedotto Ø &gt;100 sino a 200 mm con saldatura a specchio esclusi scavo e reinterro  compreso il  letto di posa in sabbia h cm. 10 </t>
  </si>
  <si>
    <t xml:space="preserve">Sola posa di tubo in PE per acquedotto Ø &gt;200 sino a 225 mm con saldatura a specchio esclusi scavo e reinterro  compreso il  letto di posa in sabbia h cm. 10 </t>
  </si>
  <si>
    <t xml:space="preserve">Sola posa di tubo in PE per acquedotto Ø &gt;225 sino a 315 mm con saldatura a specchio esclusi scavo e reinterro  compreso il  letto di posa in sabbia h cm. 10 </t>
  </si>
  <si>
    <t xml:space="preserve">Sola posa di tubo in PE per acquedotto Ø &gt;315 sino a 355 mm con saldatura a specchio esclusi scavo e reinterro  compreso il  letto di posa in sabbia h cm. 10 </t>
  </si>
  <si>
    <t>CUP</t>
  </si>
  <si>
    <t>Sommario registro di contabilità</t>
  </si>
  <si>
    <t>a tutto il</t>
  </si>
  <si>
    <t>Affidamento</t>
  </si>
  <si>
    <r>
      <rPr>
        <b/>
        <sz val="11"/>
        <color theme="1"/>
        <rFont val="Arial Rounded MT Bold"/>
        <family val="2"/>
      </rPr>
      <t>C.I.R.A. S.r.l.</t>
    </r>
    <r>
      <rPr>
        <sz val="11"/>
        <color theme="1"/>
        <rFont val="Arial Rounded MT Bold"/>
        <family val="2"/>
      </rPr>
      <t xml:space="preserve">
</t>
    </r>
    <r>
      <rPr>
        <sz val="8"/>
        <color theme="1"/>
        <rFont val="Arial Rounded MT Bold"/>
        <family val="2"/>
      </rPr>
      <t>Sede legale e Impianto di depurazione
		17058 Dego, Loc. Piano 6/A (SV) – tel.(019) 5778013
C.F.  92054820094 - P.I. 01221980095
E-mail: info@ciraservizioidrico.it
Pec: consorziocirasu@pcert.postecert.it
Web site: www.ciraservizioidrico.it</t>
    </r>
  </si>
  <si>
    <t>Dego</t>
  </si>
  <si>
    <t>Altri affidamenti</t>
  </si>
  <si>
    <t>Totale</t>
  </si>
  <si>
    <t>CONTROLLO</t>
  </si>
  <si>
    <t>Mese</t>
  </si>
  <si>
    <t>Ritenuta infortuni 0,5%</t>
  </si>
  <si>
    <t>CO-AN</t>
  </si>
  <si>
    <t>Co-An</t>
  </si>
  <si>
    <t xml:space="preserve">Scavo a sezione obbligata mediante catena semovente (catenaria) in strada, marciapiede o banchina su asfalto compreso reinterro, ripristino letto di sabbia escluso - Sez. tipo 0,15x0,8 - con riutilizzo del materiale di scavo </t>
  </si>
  <si>
    <t>AP-32b</t>
  </si>
  <si>
    <t>Sola posa  di tubo in PE per acquedotto da 50 a 90  mm in rotoli con manicotti inclusi pezzi speciali e letto  h 10 cm di materiale di risulta proveniente dallo scavo qualora autorizzato dalla D.L., esclusi scavo e reinterro</t>
  </si>
  <si>
    <t>65.A10.A40.020</t>
  </si>
  <si>
    <t>65.A10.A40.030</t>
  </si>
  <si>
    <t>65.A10.A40.040</t>
  </si>
  <si>
    <t>65.A10.A40.500</t>
  </si>
  <si>
    <t xml:space="preserve">Autocisterna per trasporto acqua potabile </t>
  </si>
  <si>
    <t>Analisi dei prezzi</t>
  </si>
  <si>
    <t>Coefficiente maggiorativo a copertura delle spese generali e dell'utile di impresa da applicare al costo del materiale non presente nel prezzario (in sede di rendicontazione è obbligatorio allegare copia della fattura riportante l'evidenza dell'importo rendicontato)</t>
  </si>
  <si>
    <t>coeff. maggiorativo</t>
  </si>
  <si>
    <t>PR.C02.A60.010</t>
  </si>
  <si>
    <t>PR.C02.A60.020</t>
  </si>
  <si>
    <t>PR.C02.A60.025</t>
  </si>
  <si>
    <t>PR.C02.A60.030</t>
  </si>
  <si>
    <t>PR.C02.A60.035</t>
  </si>
  <si>
    <t>PR.C02.A60.040</t>
  </si>
  <si>
    <t>PR.C02.A60.045</t>
  </si>
  <si>
    <t>PR.C02.A60.050</t>
  </si>
  <si>
    <t>PR.C02.A60.055</t>
  </si>
  <si>
    <t>PR.C02.A60.060</t>
  </si>
  <si>
    <t>PR.C02.A60.065</t>
  </si>
  <si>
    <t>PR.C02.A60.070</t>
  </si>
  <si>
    <t>PR.C02.A60.075</t>
  </si>
  <si>
    <t>PR.C02.A60.080</t>
  </si>
  <si>
    <t>PR.C02.A60.085</t>
  </si>
  <si>
    <t>PR.C02.A60.095</t>
  </si>
  <si>
    <t>9.1</t>
  </si>
  <si>
    <t>AP-9.1</t>
  </si>
  <si>
    <t xml:space="preserve">Sovrapprezzo per fornitura e posa di caldana di protezione </t>
  </si>
  <si>
    <t>9.2</t>
  </si>
  <si>
    <t>AP-9.2</t>
  </si>
  <si>
    <t xml:space="preserve">Sovrapprezzo per demolizione di caldana di protezione </t>
  </si>
  <si>
    <t>AP-27</t>
  </si>
  <si>
    <t>AP-29</t>
  </si>
  <si>
    <t>AP-32</t>
  </si>
  <si>
    <t>AP-33</t>
  </si>
  <si>
    <t>AP-35</t>
  </si>
  <si>
    <t>AP-37</t>
  </si>
  <si>
    <t>AP-38</t>
  </si>
  <si>
    <t xml:space="preserve">Scavo a sezione obbligata mediante catena semovente (catenaria) comprensivo di  reinterro, ripristino letto di sabbia escluso - Sez. tipo 0,10-0,30x0,8 - con riutilizzo del materiale di scavo </t>
  </si>
  <si>
    <t>15.A10.A30.010</t>
  </si>
  <si>
    <t>Scavo sez ristretta rocce sciolte a mano fino a m 2,00. - in rocce sciolte inclusi i trovanti e le opere murarie affioranti o interrati di volume inferiore a m³ 0,05.</t>
  </si>
  <si>
    <t>15.A10.A34.010</t>
  </si>
  <si>
    <t>Scavo sez ristretta rocce sciolte miniec. fino a 2,00 m. - in rocce sciolte.</t>
  </si>
  <si>
    <t>Sovrapp. agli scavo per presenza acqua oltre 20 cm - mediante l'impiego, anche continuo, di pompe.</t>
  </si>
  <si>
    <t>07.A01.A20.015 (Regione Piemonte 2023)</t>
  </si>
  <si>
    <t>Sovrapprezzo a qualsiasi tipo di scavo, per la presenza di materiali compatti, quali puddinghe o tufo, richiedenti l'uso prolungato del martello demolitore; da applicarsi al volume effettivo demolito</t>
  </si>
  <si>
    <t>07.A01.A20.020  (Regione Piemonte 2023)</t>
  </si>
  <si>
    <t>Sovrapprezzo a qualsiasi tipo di scavo, per la presenza di massi, muri di mattoni e calcestruzzo o materiale roccioso richiedenti l'uso continuo del martello demolitore; da applicarsi al volume effettivo demolito</t>
  </si>
  <si>
    <t>AP-39</t>
  </si>
  <si>
    <t>Intervento idraulico di inserimento/sostituzione di un tratto di tubazione danneggiato (fino a 5 m dopo l'apertura di buca per riparazione)</t>
  </si>
  <si>
    <t>AP-40</t>
  </si>
  <si>
    <t>Posa tubi plastica, staffati, ø fino a 25 mm. - fino a 25 mm.</t>
  </si>
  <si>
    <t>Posa tubi plastica, staffati, ø oltre 25 mm. fino a 40 mm. - oltre 25 mm fino a 40 mm.</t>
  </si>
  <si>
    <t>Posa tubi plastica, staffati, ø oltre 40 mm. fino a 63 mm. - oltre 40 mm fino a 63 mm.</t>
  </si>
  <si>
    <t>Posa tubi plastica, staffati, ø oltre 63 mm. fino a 75 mm. - oltre 63 mm fino a 75 mm.</t>
  </si>
  <si>
    <t>Posa tubi plastica, staffati, ø oltre 75 mm. fino a 90 mm. - oltre 75 mm fino a 90 mm.</t>
  </si>
  <si>
    <t>07.A07.G05.005  (Regione Piemonte 2023)</t>
  </si>
  <si>
    <t xml:space="preserve"> 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 per tubi fino a DN 60</t>
  </si>
  <si>
    <t>07.A07.G05.010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</si>
  <si>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t>
  </si>
  <si>
    <t>07.A07.G05.015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</si>
  <si>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100</t>
  </si>
  <si>
    <t>07.A07.G05.020 v</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</si>
  <si>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150</t>
  </si>
  <si>
    <t>07.A07.G05.025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</si>
  <si>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200</t>
  </si>
  <si>
    <t>07.A07.G05.030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</si>
  <si>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250</t>
  </si>
  <si>
    <t>07.A07.G05.035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</si>
  <si>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300</t>
  </si>
  <si>
    <t>07.A07.G05.040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</si>
  <si>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350</t>
  </si>
  <si>
    <t>07.A07.G05.045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</si>
  <si>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400</t>
  </si>
  <si>
    <t>07.A07.G05.050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</si>
  <si>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500</t>
  </si>
  <si>
    <t>07.A07.G05.055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</si>
  <si>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600</t>
  </si>
  <si>
    <t>07.A07.G05.060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</si>
  <si>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700</t>
  </si>
  <si>
    <t>07.A07.G05.065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</si>
  <si>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800</t>
  </si>
  <si>
    <t>07.A07.G05.070 (Regione Piemonte 2023)</t>
  </si>
  <si>
    <t>Posa in opera nelle trincee o nei manufatti di tubi in ghisa con giunto; compreso l'eventuale carico e trasporto da deposito di cantiere, lo sfilamento, la sistemazione a livelletta dei tubi di lunghezza media di 6 m; compreso l'eventuale esecuzione di tagli di tubazione con mola flessibile o macchina tagliatubi, la rifilatura e smussatura e la formazione dei giunti; compreso il collaudo, prova idraulica ed ogni altro onere-per tubi DN 900</t>
  </si>
  <si>
    <t>Solo posa tubi interrati PVC, ecc. Ø &lt;= 250 mm - diametro fino a 250 mm.</t>
  </si>
  <si>
    <t>Posa tubi interrati. PVC ecc,  diam Ø &gt; 250 fino a 400 mm - del diametro maggiore di 250 mm e fino a 400 mm.</t>
  </si>
  <si>
    <t>Sola posa di tubo cls ø 400 mm - diametro 400 mm</t>
  </si>
  <si>
    <t>Sola posa di tubo cls ø 500 mm - diametro 500 mm</t>
  </si>
  <si>
    <t>Sola posa di tubo cls ø 600 mm - diametro 600 mm</t>
  </si>
  <si>
    <t>Sola posa di tubo cls ø 700 mm - diametro 700 mm</t>
  </si>
  <si>
    <t>Sola posa di tubo cls ø 800 mm - diametro 800 mm</t>
  </si>
  <si>
    <t>Sola posa di tubo cls ø 1000 mm - diametro 1000 mm</t>
  </si>
  <si>
    <t>Sola posa di tubo cls ø 1200 mm - diametro 1200 mm</t>
  </si>
  <si>
    <t>Posa cavidotto flessibile interrato ø est da 40 a 75 mm - da 40 a 75 mm</t>
  </si>
  <si>
    <t>Posa cavidotto flessibile interrato ø est da 90 a 110 mm - da 90 a 110 mm</t>
  </si>
  <si>
    <t>Posa cavidotto flessibile interrato ø est da 125 a 160 mm - da 125 a 160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</si>
  <si>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 mm - SN8 del diametro interno 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</si>
  <si>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400 mm - SN8 del diametro interno 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</si>
  <si>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500 mm - SN8 del diametro interno 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</si>
  <si>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600 mm - SN8 del diametro interno 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</si>
  <si>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700 mm - SN8 del diametro interno 700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</si>
  <si>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800 mm - SN8 del diametro interno 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</si>
  <si>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900 mm - SN8 del diametro interno 900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</si>
  <si>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1000 mm - SN8 del diametro interno 1000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</si>
  <si>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1100 mm - SN8 del diametro interno 1100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</si>
  <si>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1200 mm - SN8 del diametro interno 1200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</si>
  <si>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1300 mm - SN8 del diametro interno 1300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</si>
  <si>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1400 mm - SN8 del diametro interno 1400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</si>
  <si>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1500 mm - SN8 del diametro interno 1500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</si>
  <si>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1600 mm - SN8 del diametro interno 1600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</si>
  <si>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1800 mm - SN8 del diametro interno 1800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</si>
  <si>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2000 mm - SN8 del diametro interno 2000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</si>
  <si>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2200 mm - SN8 del diametro interno 2200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</si>
  <si>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2400 mm - SN8 del diametro interno 2400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</si>
  <si>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2600 mm - SN8 del diametro interno 2600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</si>
  <si>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2800 mm - SN8 del diametro interno 2800 mm</t>
  </si>
  <si>
    <t>Fornitura e posa in opera di 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vigenti-PPO tubazioni spiralate SN8 D. interno 3000 mm - SN8 del diametro interno 3000 mm</t>
  </si>
  <si>
    <t>Posa pozzetti CLS dim. &lt;= 30x30x30 cm - delle dimensioni fino a 30x30x30 cm.</t>
  </si>
  <si>
    <t>Posa pozzetti CLS dim. &gt; 30x30x30 fino a 40x40x40 cm - delle dimensioni oltre il 30x30x30 e fino a 40x40x40 cm.</t>
  </si>
  <si>
    <t>Posa pozzetti CLS dim. &gt; di 40x40x40 e fino 60x60x60 cm - delle dimensioni maggiori di 40x40x40 e fino a 60x60x60 cm.</t>
  </si>
  <si>
    <t>AP-42</t>
  </si>
  <si>
    <t>Maggiorazione su voce 109: posa pozzetti CLS dim. &gt; 60x60x60 cm</t>
  </si>
  <si>
    <t>Posa prolunga pozzetti CLS dim. 30x30x30 cm - delle dimensioni 30x30x30 cm.</t>
  </si>
  <si>
    <t>Posa prolunga pozzetti CLS dim. &gt; 30x30x30 fino 40x40x40 cm - delle dimensioni maggiori di 30x30x30 e fino a 40x40x40 cm.</t>
  </si>
  <si>
    <t>Posa prolunga pozzetti CLS dim. &gt; 40x40x40  fino 60x60x60 cm - delle dimensioni di maggiori di 40x40x40 e fino a 60x60x60 cm.</t>
  </si>
  <si>
    <t>AP-43</t>
  </si>
  <si>
    <t>Maggiorazione su voce 113: posa prolunga pozzetti CLS dim. &gt; 60x60x60 cm</t>
  </si>
  <si>
    <t>Posa chiusini e caditoie peso fino 30 kg. - del peso fino a 30 kg.</t>
  </si>
  <si>
    <t>Posa chiusini e caditoie peso oltre 30 fino a 60 kg. - del peso oltre 30 fino a 60 kg.</t>
  </si>
  <si>
    <t>Posa chiusini e caditoie peso oltre 60 fino a 90 kg. - del peso oltre 60 fino a 90 kg.</t>
  </si>
  <si>
    <t>Posa chiusini e caditoie peso oltre 90 fino a 120 kg. - del peso oltre 90 fino a 120 kg.</t>
  </si>
  <si>
    <t>Posa chiusini e caditoie peso oltre 120 fino a 150 kg. - del peso oltre 120 fino a 150 kg.</t>
  </si>
  <si>
    <t>AP-44</t>
  </si>
  <si>
    <t>AP-45</t>
  </si>
  <si>
    <t>AP-46</t>
  </si>
  <si>
    <t>AP-47</t>
  </si>
  <si>
    <t>AP-48</t>
  </si>
  <si>
    <t>AP-49</t>
  </si>
  <si>
    <t>AP-50</t>
  </si>
  <si>
    <t>AP-51</t>
  </si>
  <si>
    <t>AP-52</t>
  </si>
  <si>
    <t>AP-53</t>
  </si>
  <si>
    <t xml:space="preserve">Intervento idraulico riparazione perdita </t>
  </si>
  <si>
    <t>AP-54</t>
  </si>
  <si>
    <t>25.A25.C20.010</t>
  </si>
  <si>
    <t>Scoibentazione tubazioni rivestite in amianto - di tubazioni del diametro inferiore a 300 mm.</t>
  </si>
  <si>
    <t>Abbassamento/alzamento chiusini fino alla sez 1000 cm² - fino alla sezione di 1000 cm²</t>
  </si>
  <si>
    <t>Abbassamento/alzamento chiusini sez da 1001 a 1600 - della sezione da 1001 a 1600 cm²</t>
  </si>
  <si>
    <t>Abbassamento/alzamento chiusini sez da 1601 a 2500 - della sezione da 1601 a 2500 cm²</t>
  </si>
  <si>
    <t>Abbassamento/alzamento chiusini sez oltre 2500 cm² - della sezione oltre 2500 cm²</t>
  </si>
  <si>
    <t>Abbassamento/alzamento chiusini sez &gt;1000 cm² singolo interv - fino alla sezione di 1000 cm² per  intervento singolo</t>
  </si>
  <si>
    <t>Abbassamento/alzamento chiusini sez &gt;1001&lt;1600 singolo inter - della sezione da 1001 a 1600 cm² per intervento singolo</t>
  </si>
  <si>
    <t>Abbassamento/alzamento chiusini sez &gt;1601&lt;2500 singolo inte - della sezione da 1601 a 2500 cm² per intervento singolo</t>
  </si>
  <si>
    <t>AP-55</t>
  </si>
  <si>
    <t>AP-56</t>
  </si>
  <si>
    <t>AP-57</t>
  </si>
  <si>
    <t>AP-58</t>
  </si>
  <si>
    <t>AP-59</t>
  </si>
  <si>
    <t>AP-60</t>
  </si>
  <si>
    <t>Riempimento scavi canalizzazioni con mezzo meccanico - eseguito con mezzo meccanico con materiale ritenuto idoneo dalla D.L., questo escluso.</t>
  </si>
  <si>
    <t>Demolizione pav accoltellato superiore 300 m² - per interventi di superficie superiore a 300,00  m²</t>
  </si>
  <si>
    <t>Rimoz. con recupero di pav accoltellato da 5 a 10 m² - superfici da 5 a 10 m²</t>
  </si>
  <si>
    <t>Rimoz. con recupero di pav accoltellato da 10 a 100 m² - superfici oltre 10 e fino a 100 m²</t>
  </si>
  <si>
    <t>Rimoz. con recupero di pav accoltellato oltre 100 m² - superfici oltre 100 m²</t>
  </si>
  <si>
    <t>Asportazione massicciata sup &lt; 5 m² - per superfici fino a 5 m²</t>
  </si>
  <si>
    <t>Asportazione massicciata sup &gt;5&lt;10 m² - per superfici oltre 5  fino a 10 m²</t>
  </si>
  <si>
    <t>Asportazione massicciata sup &gt;10&lt;100 m² - per superfici oltre 10  fino a 100 m²</t>
  </si>
  <si>
    <t>Asportazione massicciata sup &gt; 100 m² - per superfici oltre 100 m²</t>
  </si>
  <si>
    <t>taglio pavimentazioni per una profondità di cm 5 - per una profondità sino a cm 5.</t>
  </si>
  <si>
    <t>taglio pavim. stradali per ogni cm in più oltre primi 5 cm - per ogni cm in più oltre i primi 5 cm</t>
  </si>
  <si>
    <t>Asport parziale pav bitum sup &gt;50&lt;250 m² - per superfici oltre 50  fino a 250 m²</t>
  </si>
  <si>
    <t>Asport parziale pav bitum sup &gt;250&lt;2000 m² - per superfici oltre 250  fino a 2000 m²</t>
  </si>
  <si>
    <t>Asport parziale pav bitum sup &gt; 2000 m² - per superfici oltre 2000 m²</t>
  </si>
  <si>
    <t>Asportazione parz pavim strad bitum  sovrappr per ogni cm - sovraprezzo per ogni cm di spessore in piu' oltre i primi 3 per lavorazioni nei centri urbani.</t>
  </si>
  <si>
    <t>CM.A02.A11.015</t>
  </si>
  <si>
    <t>Cls ordinario per classe di resistenza C12/15 - per classe di resistenza C12/15</t>
  </si>
  <si>
    <t>PR.I30.A25.010</t>
  </si>
  <si>
    <t>A25 [Conglomerato bituminoso base tal quale] reso nell'ambito della Provincia di Savona</t>
  </si>
  <si>
    <t>65.B10.A20.035</t>
  </si>
  <si>
    <t>A16 [Realizzazione di risagomature, riprese o ricariche , in conglomerato bituminoso per binder con bitume tal quale, compresa la pulizia a fondo del piano di posa, mediante accurata scopatura meccanica, la spruzzatura preliminare di 0,600 kg di emulsione bituminosa  al 55% per metro quadrato, la stesa in opera con idonee macchine finitrici e la cilindratura con idoneo rullo. Escluso il trasporto dall'impianto al cantiere da valutarsi con apposita voce. Esclusi gli interventi in orari notturni. Per lavori eseguiti nei centri urbani.  Prezzo da applicarsi al  mc non compattato . Per quantitativi inferiori a 10 mc.]-Interventi da eseguirsi in provincia di Savona - Interventi da eseguirsi in provincia di Savona</t>
  </si>
  <si>
    <t>A20 [Realizzazione di pavimentazione stradale d'usura (tappeto) eseguita con materiali rispondenti alle norme vigenti, in conglomerato bituminoso chiuso per tappeto con bitume tal quale, compresa la pulizia a fondo del piano di posa, mediante accurata scopatura meccanica, la spruzzatura preliminare di 0,600 kg di emulsione bituminosa  al 55% per metro quadrato, la stesa in opera con idonee macchine finitrici e la cilindratura con idoneo rullo. Misurato in opera per strato di usura dello spessore minimo, finito e compresso, di 3 cm.  Escluso il trasporto dall'impianto al cantiere da valutarsi con apposita voce. Esclusi gli interventi in orari notturni.]</t>
  </si>
  <si>
    <t>Strisce  largh 12/15 cm vernice rifrangente - vernice rifrangente</t>
  </si>
  <si>
    <t>20.A15.A10.010</t>
  </si>
  <si>
    <t>Trasp. mater. scavi/demol. &lt;=5 km mis. banco . - per ogni chilometro del tratto entro i primi 5 km.</t>
  </si>
  <si>
    <t>20.A15.A10.015</t>
  </si>
  <si>
    <t>Trasp. mater. scavi/demol. &gt;5&lt;=10 km mis. banco. - per ogni chilometro del tratto oltre i primi 5 km e fino al decimo km.</t>
  </si>
  <si>
    <t>20.A15.A10.020</t>
  </si>
  <si>
    <t>Trasp. mater. scavi/demol. &gt;10&lt;=30 km mis. banco. - per ogni chilometro del tratto oltre i primi 10 km e fino al trentesimo km.</t>
  </si>
  <si>
    <t>20.A15.A10.025</t>
  </si>
  <si>
    <t>Trasp. mater. scavi/demol. &gt;30&lt;=50 km mis. banco. - per ogni chilometro del tratto oltre i primi 30 km e fino al cinquantesimo km.</t>
  </si>
  <si>
    <t>G10 [Costo di smaltimento presso siti autorizzati di materiali provenienti da scavi, demolizioni, opere a verde, escluso il trasporto] - terre e rocce da scavo codice CER 170504 - terre e rocce da scavo codice CER 170504</t>
  </si>
  <si>
    <t>25.A15.G10.011</t>
  </si>
  <si>
    <t>G10 [Costo di smaltimento presso siti autorizzati di materiali provenienti da scavi, demolizioni, opere a verde, escluso il trasporto] - terre e rocce da scavo codice CER 170504 - per laterizi, intonaci, piastrelle e simili codice CER170904 - per materiali da interno quali tramezze, laterizio, solai in ca, intonachi, piastrelle e simili, codice CER 170904</t>
  </si>
  <si>
    <t>AP-61</t>
  </si>
  <si>
    <t>Tracciamento piano di posa di condotte con l'ausilio di idonea strumentazione, secondo le indicazione della D.L.. fino a 100 m di sviluppo lineare</t>
  </si>
  <si>
    <t>AP-62</t>
  </si>
  <si>
    <t xml:space="preserve">Tracciamento piano di posa di condotte con l'ausilio di idonea strumentazione, secondo le indicazione della D.L.. per ogni metro oltre i 100 m di sviluppo lineare </t>
  </si>
  <si>
    <t xml:space="preserve"> Maggiorazione per lavoro straordinario giorni feriali (LUN-SAB h 18:00-22:00)</t>
  </si>
  <si>
    <t xml:space="preserve"> Maggiorazione per lavoro festivo (DOM e festivi h 6:00-18:00)</t>
  </si>
  <si>
    <t xml:space="preserve"> Maggiorazione per lavoro festivo straordinario (DOM e festivi h 18:00-22:00)</t>
  </si>
  <si>
    <t>Maggiorazione per lavoro notturno straordinario giorni feriali (LUN-SAB h 22:00-06:00)</t>
  </si>
  <si>
    <t>Maggiorazione per lavoro festivo notturno straordinario  (DOM e festivi h 22:00-06:00)</t>
  </si>
  <si>
    <t>AP-63</t>
  </si>
  <si>
    <t>Sega per asfalto e pavimentazioni cementizie - per asfalto e pavimentazioni cementizie</t>
  </si>
  <si>
    <t>Costipatore a piastra vibrante - a piastra vibrante</t>
  </si>
  <si>
    <t>Motosaldatrice - motosaldatrice</t>
  </si>
  <si>
    <t>Motopompa autoadescante port. sino 500 l/minuto - motopompa autoadescante portata sino a 500 l/minuto</t>
  </si>
  <si>
    <t>Motopompa autoadescante port.da 501 a 1000 l/minuto - motopompa autoadescante portata da 501 a 1000 l/minuto</t>
  </si>
  <si>
    <t>pietrisco di recupero da detriti edili 6/15 o 15/30 mm - pietrisco di recupero da detriti edili 6/15 o 15/30 mm prezzo medio reso franco stabilimento escluso costo di trasporto da calcolare e applicare in base alla distanza dal sito di impiego.</t>
  </si>
  <si>
    <t>stabilizzato di recupero da detriti edili 0/30,0/40,0/70mm - stabilizzato  di recupero da detriti edili 0/30, 0/40 o 0/70 prezzo medio reso franco stabilimento escluso costo di trasporto da calcolare e applicare in base alla distanza dal sito di impiego.</t>
  </si>
  <si>
    <t>stabilizzato di recupero miscelato con spezzato o fresato - stabilizzato  di recupero da detriti edili miscelato con spezzato o fresato di recupero prezzo medio reso franco stabilimento escluso costo di trasporto da calcolare e applicare in base alla distanza dal sito di impiego.</t>
  </si>
  <si>
    <t>stabilizzato di recupero da congl. bituminoso 0/30 mm - stabilizzato  di recupero da conglomerato bituminoso 0/30 mm prezzo medio reso franco stabilimento escluso costo di trasporto da calcolare e applicare in base alla distanza dal sito di impiego.</t>
  </si>
  <si>
    <t>sabbia da recupero da detriti edili 0/4 mm - sabbia  di recupero da detriti edili 0/4 mm prezzo medio reso franco stabilimento escluso costo di trasporto da calcolare e applicare in base alla distanza dal sito di impiego.</t>
  </si>
  <si>
    <t>misto di recupero da detriti edili - misto   di recupero da detriti edili 0/15mm prezzo medio reso franco stabilimento escluso costo di trasporto da calcolare e applicare in base alla distanza dal sito di impiego.</t>
  </si>
  <si>
    <t>spezzato di pietra da materiale di recupero 70/120mm - spezzato di recupero da frantumazione della pietra  70/120 mm prezzo medio reso franco stabilimento escluso costo di trasporto da calcolare e applicare in base alla distanza dal sito di impiego.</t>
  </si>
  <si>
    <t>pietrisco di recupero da pietra  8/16, 15/30 - pietrisco di recupero da frantumazione  pietra 8/16, 15/30 mm prezzo medio reso franco stabilimento escluso costo di trasporto da calcolare e applicare in base alla distanza dal sito di impiego.</t>
  </si>
  <si>
    <t>sabbia asciutta da frantumazione pietra di recupero  0/6 mm - sabbia asciutta da pietra  di recupero 0/6 mm prezzo medio reso franco stabilimento escluso costo di trasporto da calcolare e applicare in base alla distanza dal sito di impiego.</t>
  </si>
  <si>
    <t>Sabbia frantoio (0/4-05) franco cantiere - di frantoio granulometrie (0/4-05) franco cantiere</t>
  </si>
  <si>
    <t>07.P21.V20.005 (Prezziario Regione Piemonte 2023)</t>
  </si>
  <si>
    <t>Cavidotto flessibile PE alta densità doppia parete ø 40mm - 40 mm.</t>
  </si>
  <si>
    <t>Cavidotto flessibile PE alta densità doppia parete ø 50 mm. - 50 mm.</t>
  </si>
  <si>
    <t>Cavidotto flessibile PE alta densità doppia parete ø 63 mm. - 63 mm.</t>
  </si>
  <si>
    <t>Cavidotto flessibile PE alta densità doppia parete ø 75 mm. - 75 mm.</t>
  </si>
  <si>
    <t>Cavidotto flessibile PE alta densità doppia parete ø 90 mm. - 90 mm.</t>
  </si>
  <si>
    <t>Cavidotto flessibile PE alta densità doppia parete ø 110 mm. - 110 mm.</t>
  </si>
  <si>
    <t>Cavidotto flessibile PE alta densità doppia parete ø 140 mm. - 140 mm.</t>
  </si>
  <si>
    <t>Cavidotto flessibile PE alta densità doppia parete ø 160 mm. - 160 mm.</t>
  </si>
  <si>
    <t>Guaine gomma sintetica celle chiuse sp 6 mm Ø 10 mm - 6 mm per tubi Ø 10 mm</t>
  </si>
  <si>
    <t>Guaine gomma sintetica celle chiuse sp 6 mm per tubi Ø 15 mm - 6 mm per tubi Ø 15 mm</t>
  </si>
  <si>
    <t>Guaine gomma sintetica celle chiuse sp 6 mm  per tubiØ 20 mm - 6 mm per tubi Ø 20 mm</t>
  </si>
  <si>
    <t>Guaine gomma sintetica celle chiuse sp 6 mm per tubi Ø 25 mm - 6 mm per tubi Ø 25 mm</t>
  </si>
  <si>
    <t>Guaine gomma sintetica celle chiuse sp 9 mm per tubi Ø 10 mm - 9 mm per tubi Ø 10 mm</t>
  </si>
  <si>
    <t>Guaine gomma sintetica celle chiuse sp 9 mm per tubi Ø 15 mm - 9 mm per tubi Ø 15 mm</t>
  </si>
  <si>
    <t>Guaine gomma sintetica celle chiuse sp 9 mm per tubiØ 20 mm - 9 mm per tubi Ø 20 mm</t>
  </si>
  <si>
    <t>Guaine gomma sintetica celle chiuse sp 9 mm per tubi Ø 25 mm - 9 mm per tubi Ø 25 mm</t>
  </si>
  <si>
    <t>Guaine gomma sintetica celle chiuse sp 9 mmper tubi  Ø 32 mm - 9 mm per tubi Ø 32 mm</t>
  </si>
  <si>
    <t>Guaine gomma sintetica celle chiuse sp 9 mm per tubi Ø 40 mm - 9 mm per tubi Ø 40 mm</t>
  </si>
  <si>
    <t>Guaine gomma sintetica celle chiuse sp 9 mm per tubi Ø 50 mm - 9 mm per tubi Ø 50 mm</t>
  </si>
  <si>
    <t>Guaine gomma sintetica celle chiuse sp 9 mm  tubi Ø 60-65 mm - 9 mm per tubi Ø 60-65 mm</t>
  </si>
  <si>
    <t>Guaine gomma sintetica celle chiuse sp 13 mm per tubi Ø10 mm - 13 mm per tubi Ø 10 mm</t>
  </si>
  <si>
    <t>Guaine gomma sintetica celle chiuse sp 13 mm per tubi Ø15 mm - 13 mm per tubi Ø 15 mm</t>
  </si>
  <si>
    <t>Guaine gomma sintetica celle chiuse sp 13 mm per tubi Ø20 mm - 13 mm per tubi Ø 20 mm</t>
  </si>
  <si>
    <t>Guaine gomma sintetica celle chiuse sp 13 mm per tubi Ø25 mm - 13 mm per tubi Ø 25 mm</t>
  </si>
  <si>
    <t>Guaine gomma sintetica celle chiuse sp 13mm per tubi Ø 32 mm - 13 mm per tubi Ø 32 mm</t>
  </si>
  <si>
    <t>Guaine gomma sintetica celle chiuse sp 13 mm per tubi Ø40 mm - 13 mm per tubi Ø 40 mm</t>
  </si>
  <si>
    <t>Guaine gomma sintetica celle chiuse sp 13 mm per tubi Ø50 mm - 13 mm per tubi Ø 50 mm</t>
  </si>
  <si>
    <t>Guaine gomma sintetica celle chiuse sp 13 mm tubi Ø60-65 mm - 13 mm per tubi Ø 60-65 mm</t>
  </si>
  <si>
    <t>Guaine gomma sintetica celle chiuse sp 13 mm per tubi 100mm - 13 mm per tubi Ø 100 mm</t>
  </si>
  <si>
    <t>Guaine gomma sintetica celle chiuse sp 19 mm per tubi Ø10 mm - 19 mm per tubi Ø 10 mm</t>
  </si>
  <si>
    <t>Guaine gomma sintetica celle chiuse sp 19 mm per tubi Ø15 mm - 19 mm per tubi Ø 15 mm</t>
  </si>
  <si>
    <t>Guaine gomma sintetica celle chiuse sp 19 mm per tubi Ø20 mm - 19 mm per tubi Ø 20 mm</t>
  </si>
  <si>
    <t>Guaine gomma sintetica celle chiuse sp 19 mm per tubi Ø25 mm - 19 mm per tubi Ø 25 mm</t>
  </si>
  <si>
    <t>Guaine gomma sintetica celle chiuse sp 19 mm Ø 32 mm - 19 mm per tubi Ø 32 mm</t>
  </si>
  <si>
    <t>Guaine gomma sintetica celle chiuse sp 19mm per tubi  Ø40 mm - 19 mm per tubi Ø 40 mm</t>
  </si>
  <si>
    <t>Guaine gomma sintetica celle chiuse sp 19 mm per tubi Ø50 mm - 19 mm per tubi Ø 50 mm</t>
  </si>
  <si>
    <t>Guaine gomma sintetica celle chiuse sp 19 mm tubi Ø60-65 mm - 19 mm per tubi Ø 60-65 mm</t>
  </si>
  <si>
    <t>Guaine gomma sintetica celle chiuse sp 19 mm per tubi Ø80 mm - 19 mm per tubi Ø 80 mm</t>
  </si>
  <si>
    <t>Guaine gomma sintetica celle chiuse sp 25 mm per tubi Ø15 mm - 25 mm per tubi Ø 15 mm</t>
  </si>
  <si>
    <t>Guaine gomma sintetica celle chiuse sp 25 mm per tubi Ø20 mm - 25 mm per tubi Ø 20 mm</t>
  </si>
  <si>
    <t>Guaine gomma sintetica celle chiuse sp 25 mm per tubi Ø25 mm - 25 mm per tubi Ø 25 mm</t>
  </si>
  <si>
    <t>Guaine gomma sintetica celle chiuse sp 25 mm per tubi Ø40 mm - 25 mm per tubi Ø 40 mm</t>
  </si>
  <si>
    <t>Guaine gomma sintetica celle chiuse sp 25 mm per tubi Ø50 mm - 25 mm per tubi Ø 50 mm</t>
  </si>
  <si>
    <t>Guaine gomma sintetica celle chiuse sp 25 mm tubi Ø60-65 mm - 25 mm per tubi Ø 60-65 mm</t>
  </si>
  <si>
    <t>Guaine gomma sintetica celle chiuse sp 25 mm per tubi Ø80 mm - 25 mm per tubi Ø 80 mm</t>
  </si>
  <si>
    <t>Guaine gomma sintetica celle chiuse sp 25mm per tubi Ø100 mm - 25 mm per tubi Ø 100 mm</t>
  </si>
  <si>
    <t>Guaine gomma sintetica celle chiuse sp 32 mm per tubi Ø20 mm - 32 mm per tubi Ø 20 mm</t>
  </si>
  <si>
    <t>Guaine gomma sintetica celle chiuse sp 32 mm per tubi Ø25 mm - 32 mm per tubi Ø 25 mm</t>
  </si>
  <si>
    <t>Guaine gomma sintetica celle chiuse sp 32 mm Ø 32 mm - 32 mm per tubi Ø 32 mm</t>
  </si>
  <si>
    <t>Guaine gomma sintetica celle chiuse sp 32 mm Ø 40 mm - 32 mm per tubi Ø 40 mm</t>
  </si>
  <si>
    <t>Guaine gomma sintetica celle chiuse sp 32 mm per tubi Ø50 mm - 32 mm per tubi Ø 50 mm</t>
  </si>
  <si>
    <t>Guaine gomma sintetica celle chiuse sp 32 mm tubi Ø60-65 mm - 32 mm per tubi Ø 60-65 mm</t>
  </si>
  <si>
    <t>Guaine gomma sintetica celle chiuse sp 32 mm per tubi Ø80 mm - 32 mm per tubi Ø 80 mm</t>
  </si>
  <si>
    <t>Guaine gomma sintetica celle chiuse sp 32mm per tubi Ø100 mm - 32 mm per tubi Ø 100 mm</t>
  </si>
  <si>
    <t>Tubi polietilene PE100 alta densità PN25,Ø 20mm sp 3,00mm - Ø 20 mm, spessore 3,00 mm</t>
  </si>
  <si>
    <t>Tubi polietilene PE100 alta densità PN25,Ø 25mm sp 3,50mm - Ø 25 mm, spessore 3,50 mm</t>
  </si>
  <si>
    <t>Tubi polietilene PE100 alta densità PN25,Ø 32mm sp 4,40mm - Ø 32 mm, spessore 4,40 mm</t>
  </si>
  <si>
    <t>Tubi polietilene PE100 alta densità PN25,Ø 40mm sp 5,50mm - Ø 40 mm, spessore 5,50 mm</t>
  </si>
  <si>
    <t>Tubi polietilene PE100 alta densità PN25,Ø 50mm sp 6,90mm - Ø 50 mm, spessore 6,90 mm</t>
  </si>
  <si>
    <t>Tubi polietilene PE100 alta densità PN25,Ø 63mm sp 8,6mm - Ø 63 mm, spessore 8,60 mm</t>
  </si>
  <si>
    <t>Tubi polietilene PE100 alta densità PN25,Ø 75mm sp 10,30mm - Ø 75 mm, spessore 10,30 mm</t>
  </si>
  <si>
    <t>Tubi polietilene PE100 alta densità PN25,Ø 90mm sp 12,30mm - Ø 90 mm, spessore 12,30 mm</t>
  </si>
  <si>
    <t>Tubi polietilene PE100 alta densità PN25,Ø 110mm sp 15,10mm - Ø 110 mm, spessore 15,10 mm</t>
  </si>
  <si>
    <t>Tubi polietilene PE100 alta densità PN25,Ø 125mm sp 17,10mm - Ø 125 mm, spessore 17,10 mm</t>
  </si>
  <si>
    <t>PR.C08.A10.057</t>
  </si>
  <si>
    <t>Tubi polietilene PE 100 alta densità PN25, Ø 140mm sp19,2 mm - Ø 140 mm spessore 19,2 mm</t>
  </si>
  <si>
    <t>Tubi polietilene PE100 alta densità PN25,Ø 160mm sp 21,90mm - Ø 160 mm, spessore 21,90 mm</t>
  </si>
  <si>
    <t>Tubi polietilene PE100 alta densità PN25,Ø 180mm sp 24,60mm - Ø 180 mm, spessore  24,60 mm</t>
  </si>
  <si>
    <t>Tubi polietilene PE100 alta densità PN25,Ø 200mm sp 27,40mm - Ø 200 mm, spessore 27,40 mm</t>
  </si>
  <si>
    <t>Tubi ghisa sferoidale rivestimento interno malta cementizia ed esterno in lega zinco-allumino verniciato-PFA 40 bar- diametro 80 mm - diametro 80 mm</t>
  </si>
  <si>
    <t>Tubi ghisa sferoidale rivestimento interno malta cementizia ed esterno in lega zinco-allumino verniciato-PFA 40 bar-  diametro 100 mm - diametro 100 mm</t>
  </si>
  <si>
    <t>Tubi ghisa sferoidale rivestimento interno malta cementizia ed esterno in lega zinco-allumino verniciato-PFA 40 bar- diametro 125 mm - diametro 125 mm</t>
  </si>
  <si>
    <t>Tubi ghisa sferoidale rivestimento interno malta cementizia ed esterno in lega zinco-allumino verniciato-PFA 40 bar- diametro 150 mm - diametro 150 mm</t>
  </si>
  <si>
    <t>Tubi ghisa sferoidale rivestimento interno malta cementizia ed esterno in lega zinco-allumino verniciato-PFA 40 bar- diametro 200 mm - diametro 200 mm</t>
  </si>
  <si>
    <t>Tubi ghisa sferoidale rivestimento interno malta cementizia ed esterno in lega zinco-allumino verniciato-PFA 40 bar- diametro 250 mm - diametro 250 mm</t>
  </si>
  <si>
    <t>Tubi ghisa sferoidale rivestimento interno malta cementizia ed esterno in lega zinco-allumino verniciato-PFA 40 bar- diametro 300 mm - diametro 300 mm</t>
  </si>
  <si>
    <t>Tubi ghisa sferoidale rivestimento interno malta cementizia ed esterno in lega zinco-allumino verniciato-PFA 40 bar- diametro 350 mm - diametro 350 mm</t>
  </si>
  <si>
    <t>Tubi ghisa sferoidale rivestimento interno malta cementizia ed esterno in lega zinco-allumino verniciato-PFA 40 bar- diametro 400 mm - diametro 400 mm</t>
  </si>
  <si>
    <t>Tubi ghisa sferoidale rivestimento interno malta cementizia ed esterno in lega zinco-allumino verniciato-PFA 40 bar- diametro 450 mm - diametro 450 mm</t>
  </si>
  <si>
    <t>Tubi ghisa sferoidale rivestimento interno malta cementizia ed esterno in lega zinco-allumino verniciato-PFA 40 bar- diametro 500 mm - diametro 500 mm</t>
  </si>
  <si>
    <t>Tubi ghisa sferoidale rivestimento interno malta cementizia ed esterno in lega zinco-allumino verniciato-PFA 40 bar- diametro 600 mm - diametro 600 mm</t>
  </si>
  <si>
    <t>Tubi ghisa sferoidale rivestimento interno malta cementizia ed esterno in lega zinco-allumino verniciato-PFA 40 bar- diametro 700mm - diametro 700 mm</t>
  </si>
  <si>
    <t>Tubi ghisa sferoidale rivestimento interno malta cementizia ed esterno in lega zinco-allumino verniciato-PFA 40 bar- diametro 800 mm - diametro 800 mm</t>
  </si>
  <si>
    <t>Tubi ghisa sferoidale rivestimento interno malta cementizia ed esterno in lega zinco-allumino verniciato-PFA 40 bar- diametro 900 mm - diametro 900 mm</t>
  </si>
  <si>
    <t xml:space="preserve">Tubi ghisa sferoidale rivestimento interno malta cementizia ed esterno in lega zinco-allumino verniciato-PFA 40 bar- </t>
  </si>
  <si>
    <t>Tubi P.V.C. pesante tipo SN8  Ø 110 mm sp. 3,2 mm - Diametro esterno Ø 110 mm spessore 3,2 mm</t>
  </si>
  <si>
    <t>Tubi P.V.C. pesante tipo SN8  Ø 125 mm sp. 3,2 mm - Diametro esterno Ø 125 mm spessore 3,2 mm</t>
  </si>
  <si>
    <t>Tubi P.V.C. pesante tipo SN8  Ø 160 mm sp. 4,7 mm - Diametro esterno Ø 160 mm spessore 4,7 mm</t>
  </si>
  <si>
    <t>Tubi P.V.C. pesante tipo SN8  Ø 200 mm sp. 5,9 mm - Diametro esterno Ø 200 mm spessore 5,9 mm</t>
  </si>
  <si>
    <t>Tubi P.V.C. pesante tipo SN8  Ø 250 mm sp. 7,3 mm - Diametro esterno Ø 250 mm spessore 7,3 mm</t>
  </si>
  <si>
    <t>Tubi P.V.C. pesante tipo SN8  Ø 315 mm sp. 9,2 mm - Diametro esterno Ø 315 mm spessore 9,2 mm</t>
  </si>
  <si>
    <t>Tubi P.V.C. pesante tipo SN8  Ø 400 mm sp. 11,7 mm - Diametro esterno Ø 400 mm spessore 11,7 mm</t>
  </si>
  <si>
    <t>Tubi PVC pesante tipo SN8 Ø 500 mm sp. 14,6 mm - Diametro esterno Ø 500 mm spessore 14,6 mm</t>
  </si>
  <si>
    <t>Tubi PVC pesante tipo SN8 Ø 630 mm sp. 18,4 mm - Diametro esterno Ø 630 mm spessore 18,4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</si>
  <si>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250 mm - SN8 diametro interno 250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</si>
  <si>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300 mm - SN8 diametro interno 300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</si>
  <si>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400 mm - SN8 diametro interno 400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</si>
  <si>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500 mm - SN8 diametro interno 500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</si>
  <si>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600 mm - SN8 diametro interno 600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</si>
  <si>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700 mm - SN8 diametro interno 700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</si>
  <si>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800 mm - SN8 diametro interno 800 mm</t>
  </si>
  <si>
    <t>Tubazioni spiralate per fognature interrate non in pressione e condotte di ventilazione  in polietilene rinforzato con lamina in acciaio zincato incorporata nella spirale, compreso il bicchiere femmina presaldato e le guarnizioni di tenuta in EPDM sino al diametro di 1500 mm incluso. 
Per i diametri interni nominali oltre 1500mm le giunzioni sono previste tramite saldatura ad estrusione con apporto di materiale idoneo a garantire la tenuta idraulica secondo le norme vigenti. - Tubazione in PEAD SN8 D. int. 900 mm - SN8 diametro interno 900 mm</t>
  </si>
  <si>
    <t>PR.A15.A10.010</t>
  </si>
  <si>
    <t>Pozzetto pref. cls elemento base dim. 30x30x30 cm - non armato, elemento di base per pozzetto delle dimensioni di 30x30x30 cm</t>
  </si>
  <si>
    <t>PR.A15.A10.015</t>
  </si>
  <si>
    <t>Pozzetto pref. cls elemento base dim. 40x40x40 cm - non armato, elemento di base per pozzetto delle dimensioni di 40x40x40 cm</t>
  </si>
  <si>
    <t>PR.A15.A10.020</t>
  </si>
  <si>
    <t>Pozzetto pref. cls elemento base dim. 50x50x50 cm - non armato, elemento di base per pozzetto delle dimensioni di 50x50x50 cm</t>
  </si>
  <si>
    <t>PR.A15.A10.025</t>
  </si>
  <si>
    <t>Pozzetto pref. cls elemento base dim. 60x60x60 cm - non armato, elemento di base per pozzetto delle dimensioni di 60x60x60 cm</t>
  </si>
  <si>
    <t>PR.A15.A10.040</t>
  </si>
  <si>
    <t>Pozzetto pref. cls elemento prolunga dim. 30x30x30 cm - non armato, elemento di prolunga per pozzetto delle dimensioni di 30x30x30 cm</t>
  </si>
  <si>
    <t>PR.A15.A10.045</t>
  </si>
  <si>
    <t>Pozzetto pref. cls elemento prolunga dim. 40x40x40 cm - non armato, elemento di prolunga per pozzetto delle dimensioni di 40x40x40 cm</t>
  </si>
  <si>
    <t>PR.A15.A10.050</t>
  </si>
  <si>
    <t>Pozzetto pref. cls elemento prolunga dim. 50x50x50 cm - non armato, elemento di prolunga per pozzetto delle dimensioni di 50x50x50 cm</t>
  </si>
  <si>
    <t>PR.A15.A10.055</t>
  </si>
  <si>
    <t>Pozzetto pref. cls elemento prolunga dim. 60x60x60 cm - non armato, elemento di prolunga per pozzetto delle dimensioni di 60x60x60 cm</t>
  </si>
  <si>
    <t>PR.A15.A10.070</t>
  </si>
  <si>
    <t>Pozzetto pref. cls elemento chiusura dim. 30x30x30 cm - non armato, elemento di chiusura per pozzetto delle dimensioni di 30x30x30 cm</t>
  </si>
  <si>
    <t>PR.A15.A10.075</t>
  </si>
  <si>
    <t>Pozzetto pref. cls elemento chiusura dim. 40x40x40 cm - non armato, elemento di chiusura per pozzetto delle dimensioni di 40x40x40 cm</t>
  </si>
  <si>
    <t>PR.A15.A10.080</t>
  </si>
  <si>
    <t>Pozzetto pref. cls elemento chiusura dim. 50x50x50 cm - non armato, elemento di chiusura per pozzetto delle dimensioni di 50x50x50 cm</t>
  </si>
  <si>
    <t>PR.A15.A10.085</t>
  </si>
  <si>
    <t>Pozzetto pref. cls elemento chiusura dim. 60x60x60 cm - non armato, elemento di chiusura per pozzetto delle dimensioni di 60x60x60 cm</t>
  </si>
  <si>
    <t>Chiusino ghisa lamellare classe B 125 per spazi pedonali - classe B 125 (carico di rottura 12,5 tonnellate), per marciapiedi e spazi pedonali, costruito secondo norme UNI EN 124, marchiato a rilievo con norme di riferimento, classe di resistenza, marchio fabbrica e sigla ente certificazione.</t>
  </si>
  <si>
    <t>Kg</t>
  </si>
  <si>
    <t>Chiusino ghisa lamellare classe C 250 per parcheggi - classe C 250 (carico rottura 25 tonnellate), per parcheggi, costruito secondo norme UNI EN 124, marchiato a rilievo con norme di riferimento, classe di resistenza, marchio fabbrica e sigla ente certificazione.</t>
  </si>
  <si>
    <t>Chiusino ghisa lamellare classe D 400 per careggiate - classe D 400 (carico rottura 40 tonnellate), per carreggiate, costruito secondo norme UNI EN 124, marchiato a rilievo con norme di riferimento, classe di resistenza, marchio fabbrica e sigla ente certificazione.</t>
  </si>
  <si>
    <t>CIRA 01</t>
  </si>
  <si>
    <t>raccorderia zincata-3/8 “-niples</t>
  </si>
  <si>
    <t>CIRA 02</t>
  </si>
  <si>
    <t>raccorderia zincata-3/8 “-manicotti</t>
  </si>
  <si>
    <t>CIRA 03</t>
  </si>
  <si>
    <t>raccorderia zincata-3/8 “-</t>
  </si>
  <si>
    <t>CIRA 04</t>
  </si>
  <si>
    <t>raccorderia zincata-3/8 “-riduzione ½ pollice</t>
  </si>
  <si>
    <t>CIRA 05</t>
  </si>
  <si>
    <t>raccorderia zincata-1/2 “-niples</t>
  </si>
  <si>
    <t>CIRA 06</t>
  </si>
  <si>
    <t>raccorderia zincata-1/2 “-manicotto</t>
  </si>
  <si>
    <t>CIRA 07</t>
  </si>
  <si>
    <t>raccorderia zincata-1/2 “-tee</t>
  </si>
  <si>
    <t>CIRA 08</t>
  </si>
  <si>
    <t>raccorderia zincata-1/2 “-riduzione 1/2"M-3/8"F</t>
  </si>
  <si>
    <t>CIRA 09</t>
  </si>
  <si>
    <t>raccorderia zincata-1/2 “-giunto 3pezzi</t>
  </si>
  <si>
    <t>CIRA 10</t>
  </si>
  <si>
    <t>raccorderia zincata-1/2 “-prolunghe</t>
  </si>
  <si>
    <t>CIRA 11</t>
  </si>
  <si>
    <t>raccorderia zincata-1/2 “-tappo maschio</t>
  </si>
  <si>
    <t>CIRA 12</t>
  </si>
  <si>
    <t>raccorderia zincata-1/2 “-Gomito 90°</t>
  </si>
  <si>
    <t>CIRA 13</t>
  </si>
  <si>
    <t>raccorderia zincata-3/4”niples</t>
  </si>
  <si>
    <t>CIRA 14</t>
  </si>
  <si>
    <t>raccorderia zincata-3/4”manicotto</t>
  </si>
  <si>
    <t>CIRA 15</t>
  </si>
  <si>
    <t>raccorderia zincata-3/4”tee</t>
  </si>
  <si>
    <t>CIRA 16</t>
  </si>
  <si>
    <t>raccorderia zincata-3/4”riduzione 3/4"M-1/2"F</t>
  </si>
  <si>
    <t>CIRA 17</t>
  </si>
  <si>
    <t>raccorderia zincata-3/4”riduzione 3/4"M-1/2"M</t>
  </si>
  <si>
    <t>CIRA 18</t>
  </si>
  <si>
    <t>raccorderia zincata-3/4”giunto 3pezzi</t>
  </si>
  <si>
    <t>CIRA 19</t>
  </si>
  <si>
    <t>raccorderia zincata-3/4”prolunghe</t>
  </si>
  <si>
    <t>CIRA 20</t>
  </si>
  <si>
    <t>raccorderia zincata-3/4”tappo maschio</t>
  </si>
  <si>
    <t>CIRA 21</t>
  </si>
  <si>
    <t>raccorderia zincata-3/4”Gomito 90°</t>
  </si>
  <si>
    <t>CIRA 22</t>
  </si>
  <si>
    <t>raccorderia zincata-1“-niples</t>
  </si>
  <si>
    <t>CIRA 23</t>
  </si>
  <si>
    <t>raccorderia zincata-1“-manicotto</t>
  </si>
  <si>
    <t>CIRA 24</t>
  </si>
  <si>
    <t>raccorderia zincata-1“-tee</t>
  </si>
  <si>
    <t>CIRA 25</t>
  </si>
  <si>
    <t>raccorderia zincata-1“-riduzione 1"M-1/2"F</t>
  </si>
  <si>
    <t>CIRA 26</t>
  </si>
  <si>
    <t>raccorderia zincata-1“-riduzione 1"M-3/4"F</t>
  </si>
  <si>
    <t>CIRA 27</t>
  </si>
  <si>
    <t>raccorderia zincata-1“-riduzione 1"M-1/2"M</t>
  </si>
  <si>
    <t>CIRA 28</t>
  </si>
  <si>
    <t>raccorderia zincata-1“-riduzione 1"M-3/4"M</t>
  </si>
  <si>
    <t>CIRA 29</t>
  </si>
  <si>
    <t>raccorderia zincata-1“-giunto 3pezzi</t>
  </si>
  <si>
    <t>CIRA 30</t>
  </si>
  <si>
    <t>raccorderia zincata-1“-prolunghe</t>
  </si>
  <si>
    <t>CIRA 31</t>
  </si>
  <si>
    <t>raccorderia zincata-1“-tappo maschio</t>
  </si>
  <si>
    <t>CIRA 32</t>
  </si>
  <si>
    <t>raccorderia zincata-1“-Gomito 90°</t>
  </si>
  <si>
    <t>CIRA 33</t>
  </si>
  <si>
    <t>raccorderia zincata-1-1/4”-niples</t>
  </si>
  <si>
    <t>CIRA 34</t>
  </si>
  <si>
    <t>raccorderia zincata-1-1/4”-manicotto</t>
  </si>
  <si>
    <t>CIRA 35</t>
  </si>
  <si>
    <t>raccorderia zincata-1-1/4”-tee</t>
  </si>
  <si>
    <t>CIRA 36</t>
  </si>
  <si>
    <t>raccorderia zincata-1-1/4”-riduzione 1-1/4"M-1/2"F</t>
  </si>
  <si>
    <t>CIRA 37</t>
  </si>
  <si>
    <t>raccorderia zincata-1-1/4”-riduzione 1-1/4"M-3/4"F</t>
  </si>
  <si>
    <t>CIRA 38</t>
  </si>
  <si>
    <t>raccorderia zincata-1-1/4”-riduzione 1-1/4"M-1"F</t>
  </si>
  <si>
    <t>CIRA 39</t>
  </si>
  <si>
    <t>raccorderia zincata-1-1/4”-riduzione 1-1/4"M-1/2"M</t>
  </si>
  <si>
    <t>CIRA 40</t>
  </si>
  <si>
    <t>raccorderia zincata-1-1/4”-raccorderia zincata-1-1/4”-riduzione 1-1/4"M-3/4"M</t>
  </si>
  <si>
    <t>CIRA 41</t>
  </si>
  <si>
    <t>raccorderia zincata-1-1/4”-raccorderia zincata-1-1/4”-iduzione 1-1/4"M-1"M</t>
  </si>
  <si>
    <t>CIRA 42</t>
  </si>
  <si>
    <t>raccorderia zincata-1-1/4”-giunto 3pezzi</t>
  </si>
  <si>
    <t>CIRA 43</t>
  </si>
  <si>
    <t>raccorderia zincata-1-1/4”-prolunghe</t>
  </si>
  <si>
    <t>CIRA 44</t>
  </si>
  <si>
    <t>raccorderia zincata-1-1/4”-tappo maschio</t>
  </si>
  <si>
    <t>CIRA 45</t>
  </si>
  <si>
    <t>raccorderia zincata-1-1/4”-Gomito 90°</t>
  </si>
  <si>
    <t>CIRA 46</t>
  </si>
  <si>
    <t>raccorderia zincata-1-1/2”-niples</t>
  </si>
  <si>
    <t>CIRA 47</t>
  </si>
  <si>
    <t>raccorderia zincata-1-1/2”-manicotto</t>
  </si>
  <si>
    <t>CIRA 48</t>
  </si>
  <si>
    <t>raccorderia zincata-1-1/2”-tee</t>
  </si>
  <si>
    <t>CIRA 49</t>
  </si>
  <si>
    <t>raccorderia zincata-1-1/2”-riduzione 1-1/2"M-1/2"F</t>
  </si>
  <si>
    <t>CIRA 50</t>
  </si>
  <si>
    <t>raccorderia zincata-1-1/2”-riduzione 1-1/2"M-3/4"F</t>
  </si>
  <si>
    <t>CIRA 51</t>
  </si>
  <si>
    <t>raccorderia zincata-1-1/2”-riduzione 1-1/2"M-1"F</t>
  </si>
  <si>
    <t>CIRA 52</t>
  </si>
  <si>
    <t>raccorderia zincata-1-1/2”-riduzione 1-1/2"M-1-1/4"F</t>
  </si>
  <si>
    <t>CIRA 53</t>
  </si>
  <si>
    <t>raccorderia zincata-1-1/2”-riduzione 1-1/2"M-1/2"M</t>
  </si>
  <si>
    <t>CIRA 54</t>
  </si>
  <si>
    <t>raccorderia zincata-1-1/2”-riduzione 1-1/2"M-3/4"M</t>
  </si>
  <si>
    <t>CIRA 55</t>
  </si>
  <si>
    <t>raccorderia zincata-1-1/2”-riduzione 1-1/2"M-1"M</t>
  </si>
  <si>
    <t>CIRA 56</t>
  </si>
  <si>
    <t>raccorderia zincata-1-1/2”-riduzione 1-1/2"M-1-1/4"M</t>
  </si>
  <si>
    <t>CIRA 57</t>
  </si>
  <si>
    <t>raccorderia zincata-1-1/2”-giunto 3pezzi</t>
  </si>
  <si>
    <t>CIRA 58</t>
  </si>
  <si>
    <t>raccorderia zincata-1-1/2”-prolunghe</t>
  </si>
  <si>
    <t>CIRA 59</t>
  </si>
  <si>
    <t>raccorderia zincata-1-1/2”-tappo maschio</t>
  </si>
  <si>
    <t>CIRA 60</t>
  </si>
  <si>
    <t>raccorderia zincata-1-1/2”-Gomito 90°</t>
  </si>
  <si>
    <t>CIRA 61</t>
  </si>
  <si>
    <t>raccorderia zincata-2”-niples</t>
  </si>
  <si>
    <t>CIRA 62</t>
  </si>
  <si>
    <t>raccorderia zincata-2”-manicotto</t>
  </si>
  <si>
    <t>CIRA 63</t>
  </si>
  <si>
    <t>raccorderia zincata-2”-tee</t>
  </si>
  <si>
    <t>CIRA 64</t>
  </si>
  <si>
    <t>raccorderia zincata-2”-riduzione 2"M-1/2"F</t>
  </si>
  <si>
    <t>CIRA 65</t>
  </si>
  <si>
    <t>raccorderia zincata-2”-2"M-3/4"F</t>
  </si>
  <si>
    <t>CIRA 66</t>
  </si>
  <si>
    <t>raccorderia zincata-2”-2"M-1"F</t>
  </si>
  <si>
    <t>CIRA 67</t>
  </si>
  <si>
    <t>raccorderia zincata-2”-2"M-1-1/4"F</t>
  </si>
  <si>
    <t>CIRA 68</t>
  </si>
  <si>
    <t>raccorderia zincata-2”-2"M-1-1/2"F</t>
  </si>
  <si>
    <t>CIRA 69</t>
  </si>
  <si>
    <t>raccorderia zincata-2”-2"M-1/2"M</t>
  </si>
  <si>
    <t>CIRA 70</t>
  </si>
  <si>
    <t>raccorderia zincata-2”-2"M-3/4"M</t>
  </si>
  <si>
    <t>CIRA 71</t>
  </si>
  <si>
    <t>raccorderia zincata-2”-2"M-1"M</t>
  </si>
  <si>
    <t>CIRA 72</t>
  </si>
  <si>
    <t>raccorderia zincata-2”-2"M-1-1/4"M</t>
  </si>
  <si>
    <t>CIRA 73</t>
  </si>
  <si>
    <t>raccorderia zincata-2”-2"M-1-1/2"M</t>
  </si>
  <si>
    <t>CIRA 74</t>
  </si>
  <si>
    <t>raccorderia zincata-2”-giunto 3pezzi</t>
  </si>
  <si>
    <t>CIRA 75</t>
  </si>
  <si>
    <t>raccorderia zincata-2”-prolunghe</t>
  </si>
  <si>
    <t>CIRA 76</t>
  </si>
  <si>
    <t>raccorderia zincata-2”-tappo maschio</t>
  </si>
  <si>
    <t>CIRA 77</t>
  </si>
  <si>
    <t>raccorderia zincata-2”-Gomito 90°</t>
  </si>
  <si>
    <t>CIRA 78</t>
  </si>
  <si>
    <t>raccorderia zincata-2-1/2”-niples</t>
  </si>
  <si>
    <t>CIRA 79</t>
  </si>
  <si>
    <t>raccorderia zincata-2-1/2”-manicotto</t>
  </si>
  <si>
    <t>CIRA 80</t>
  </si>
  <si>
    <t>raccorderia zincata-2-1/2”-tee</t>
  </si>
  <si>
    <t>CIRA 81</t>
  </si>
  <si>
    <t>raccorderia zincata-2-1/2”-riduzione 2-1/2"M-1/2"F</t>
  </si>
  <si>
    <t>CIRA 82</t>
  </si>
  <si>
    <t>raccorderia zincata-2-1/2”-riduzione 2-1/2"M-3/4"F</t>
  </si>
  <si>
    <t>CIRA 83</t>
  </si>
  <si>
    <t>raccorderia zincata-2-1/2”-riduzione 2-1/2"M-1"F</t>
  </si>
  <si>
    <t>CIRA 84</t>
  </si>
  <si>
    <t>raccorderia zincata-2-1/2”-riduzione 2-1/2"M-1-1/4"F</t>
  </si>
  <si>
    <t>CIRA 85</t>
  </si>
  <si>
    <t>raccorderia zincata-2-1/2”-riduzione 2-1/2"M-1-1/2"F</t>
  </si>
  <si>
    <t>CIRA 86</t>
  </si>
  <si>
    <t>raccorderia zincata-2-1/2”-riduzione 2-1/2"M-2"F</t>
  </si>
  <si>
    <t>CIRA 87</t>
  </si>
  <si>
    <t>raccorderia zincata-2-1/2”-riduzione 2-1/2"M-1/2"M</t>
  </si>
  <si>
    <t>CIRA 88</t>
  </si>
  <si>
    <t>raccorderia zincata-2-1/2”-riduzione 2-1/2"M-3/4"M</t>
  </si>
  <si>
    <t>CIRA 89</t>
  </si>
  <si>
    <t>raccorderia zincata-2-1/2”-riduzione 2-1/2"M-1"M</t>
  </si>
  <si>
    <t>CIRA 90</t>
  </si>
  <si>
    <t>raccorderia zincata-2-1/2”-riduzione 2-1/2"M-1-1/4"M</t>
  </si>
  <si>
    <t>CIRA 91</t>
  </si>
  <si>
    <t>raccorderia zincata-2-1/2”-riduzione 2-1/2"M-1-1/2"M</t>
  </si>
  <si>
    <t>CIRA 92</t>
  </si>
  <si>
    <t>raccorderia zincata-2-1/2”-riduzione 2-1/2"M-2"M</t>
  </si>
  <si>
    <t>CIRA 93</t>
  </si>
  <si>
    <t>raccorderia zincata-2-1/2”-giunto 3pezzi</t>
  </si>
  <si>
    <t>CIRA 94</t>
  </si>
  <si>
    <t>raccorderia zincata-2-1/2”-tappo maschio</t>
  </si>
  <si>
    <t>CIRA 95</t>
  </si>
  <si>
    <t>raccorderia zincata-2-1/2”-Gomito 90°</t>
  </si>
  <si>
    <t>CIRA 96</t>
  </si>
  <si>
    <t>raccorderia zincata-3”-niples</t>
  </si>
  <si>
    <t>CIRA 97</t>
  </si>
  <si>
    <t>raccorderia zincata-3”-manicotto</t>
  </si>
  <si>
    <t>CIRA 98</t>
  </si>
  <si>
    <t>raccorderia zincata-3”-tee</t>
  </si>
  <si>
    <t>CIRA 99</t>
  </si>
  <si>
    <t>raccorderia zincata-3”-riduzione 3"M-2"F</t>
  </si>
  <si>
    <t>CIRA 100</t>
  </si>
  <si>
    <t>raccorderia zincata-3”-riduzione 3"M-2-1/2"F</t>
  </si>
  <si>
    <t>CIRA 101</t>
  </si>
  <si>
    <t>raccorderia zincata-3”-riduzione 3"M-2"M</t>
  </si>
  <si>
    <t>CIRA 102</t>
  </si>
  <si>
    <t>raccorderia zincata-3”-riduzione 3"M-2-1/2"M</t>
  </si>
  <si>
    <t>CIRA 103</t>
  </si>
  <si>
    <t>raccorderia zincata-3”-giunto 3pezzi</t>
  </si>
  <si>
    <t>CIRA 104</t>
  </si>
  <si>
    <t>raccorderia zincata-3”-tappo maschio</t>
  </si>
  <si>
    <t>CIRA 105</t>
  </si>
  <si>
    <t>raccorderia zincata-3”-Gomito 90°</t>
  </si>
  <si>
    <t>CIRA 106</t>
  </si>
  <si>
    <t>raccorderia zincata 4"-niples</t>
  </si>
  <si>
    <t>CIRA 107</t>
  </si>
  <si>
    <t>raccorderia zincata 4"-manicotto</t>
  </si>
  <si>
    <t>CIRA 108</t>
  </si>
  <si>
    <t>raccorderia zincata 4"-tee</t>
  </si>
  <si>
    <t>CIRA 109</t>
  </si>
  <si>
    <t>raccorderia zincata 4"-</t>
  </si>
  <si>
    <t>CIRA 110</t>
  </si>
  <si>
    <t>raccorderia zincata 4"-rduzione 4"M-2"F</t>
  </si>
  <si>
    <t>CIRA 111</t>
  </si>
  <si>
    <t>raccorderia zincata 4"-tappo maschio</t>
  </si>
  <si>
    <t>CIRA 112</t>
  </si>
  <si>
    <t>raccorderia zincata 4"-Gomito 90°</t>
  </si>
  <si>
    <t>CIRA 113</t>
  </si>
  <si>
    <t>raccordo a croce-croce 1/2”</t>
  </si>
  <si>
    <t>CIRA 114</t>
  </si>
  <si>
    <t>raccordo a croce-croce 3/4”</t>
  </si>
  <si>
    <t>CIRA 115</t>
  </si>
  <si>
    <t>raccordo a croce-croce 1”</t>
  </si>
  <si>
    <t>CIRA 116</t>
  </si>
  <si>
    <t>raccordo a croce-croce 1-1/4"</t>
  </si>
  <si>
    <t>CIRA 117</t>
  </si>
  <si>
    <t>raccordo a croce-croce 1-1/2"</t>
  </si>
  <si>
    <t>CIRA 118</t>
  </si>
  <si>
    <t>raccordo a croce-croce 2"</t>
  </si>
  <si>
    <t>CIRA 119</t>
  </si>
  <si>
    <t>raccordo a croce-croce 2-1/2"</t>
  </si>
  <si>
    <t>CIRA 120</t>
  </si>
  <si>
    <t>raccordo a croce-croce 3"</t>
  </si>
  <si>
    <t>CIRA 121</t>
  </si>
  <si>
    <t>raccordo a croce-croce 4"</t>
  </si>
  <si>
    <t>CIRA 122</t>
  </si>
  <si>
    <t>CIRA 123</t>
  </si>
  <si>
    <t>CIRA 124</t>
  </si>
  <si>
    <t>CIRA 125</t>
  </si>
  <si>
    <t>CIRA 126</t>
  </si>
  <si>
    <t>CIRA 127</t>
  </si>
  <si>
    <t>raccordo di riparazione tubo ferro A1-tubo filetto-1/2”</t>
  </si>
  <si>
    <t>CIRA 128</t>
  </si>
  <si>
    <t>raccordo di riparazione tubo ferro A1-tubo filetto-3/4”</t>
  </si>
  <si>
    <t>CIRA 129</t>
  </si>
  <si>
    <t>raccordo di riparazione tubo ferro A1-tubo filetto-1”</t>
  </si>
  <si>
    <t>CIRA 130</t>
  </si>
  <si>
    <t>raccordo di riparazione tubo ferro A1-tubo filetto-1”1/4</t>
  </si>
  <si>
    <t>CIRA 131</t>
  </si>
  <si>
    <t>raccordo di riparazione tubo ferro A1-tubo filetto-1”1/2</t>
  </si>
  <si>
    <t>CIRA 132</t>
  </si>
  <si>
    <t>raccordo di riparazione tubo ferro A1-tubo filetto-2”</t>
  </si>
  <si>
    <t>CIRA 133</t>
  </si>
  <si>
    <t>raccordo di riparazione tubo ferro A1-tubo filetto-2"1/2</t>
  </si>
  <si>
    <t>CIRA 134</t>
  </si>
  <si>
    <t>raccordo di riparazione tubo ferro A1-tubo filetto-3"</t>
  </si>
  <si>
    <t>CIRA 135</t>
  </si>
  <si>
    <t>raccordo di riparazione tubo ferro A1-tubo filetto-4”</t>
  </si>
  <si>
    <t>CIRA 136</t>
  </si>
  <si>
    <t>raccordo tubo-tubo riparazione OF3 - 3”</t>
  </si>
  <si>
    <t>CIRA 137</t>
  </si>
  <si>
    <t>raccordo di riparazione tubo ferro  O-tubo tubo - 1/2"</t>
  </si>
  <si>
    <t>CIRA 138</t>
  </si>
  <si>
    <t>raccordo di riparazione tubo ferro  O-tubo tubo - 3/4"</t>
  </si>
  <si>
    <t>CIRA 139</t>
  </si>
  <si>
    <t>raccordo di riparazione tubo ferro  O-tubo tubo - 1"</t>
  </si>
  <si>
    <t>CIRA 140</t>
  </si>
  <si>
    <t>raccordo di riparazione tubo ferro  O-tubo tubo - 1-1/4"</t>
  </si>
  <si>
    <t>CIRA 141</t>
  </si>
  <si>
    <t xml:space="preserve">raccordo di riparazione tubo ferro  O-tubo tubo - </t>
  </si>
  <si>
    <t>CIRA 142</t>
  </si>
  <si>
    <t>raccordo di riparazione tubo ferro  O-tubo tubo - 2"</t>
  </si>
  <si>
    <t>CIRA 143</t>
  </si>
  <si>
    <t>giunto universale antisfilamento-49-64mm</t>
  </si>
  <si>
    <t>CIRA 144</t>
  </si>
  <si>
    <t>giunto universale antisfilamento-63-83mm</t>
  </si>
  <si>
    <t>CIRA 145</t>
  </si>
  <si>
    <t>giunto universale antisfilamento-78-103mm</t>
  </si>
  <si>
    <t>CIRA 146</t>
  </si>
  <si>
    <t>giunto universale antisfilamento-87-117mm</t>
  </si>
  <si>
    <t>CIRA 147</t>
  </si>
  <si>
    <t>giunto universale antisfilamento-117-147mm</t>
  </si>
  <si>
    <t>CIRA 148</t>
  </si>
  <si>
    <t>giunto universale antisfilamento-100-130mm</t>
  </si>
  <si>
    <t>CIRA 149</t>
  </si>
  <si>
    <t>giunto universale antisfilamento-152-182mm</t>
  </si>
  <si>
    <t>CIRA 150</t>
  </si>
  <si>
    <t>giunto universale antisfilamento-198-228mm</t>
  </si>
  <si>
    <t>CIRA 151</t>
  </si>
  <si>
    <t>giunto universale antisfilamento-217-257mm</t>
  </si>
  <si>
    <t>CIRA 152</t>
  </si>
  <si>
    <t>giunto universale-2"</t>
  </si>
  <si>
    <t>CIRA 153</t>
  </si>
  <si>
    <t>giunto universale-3"</t>
  </si>
  <si>
    <t>CIRA 154</t>
  </si>
  <si>
    <t>giunto universale-4"</t>
  </si>
  <si>
    <t>CIRA 155</t>
  </si>
  <si>
    <t>collare di riparazione 1 bullone-1/2”</t>
  </si>
  <si>
    <t>CIRA 156</t>
  </si>
  <si>
    <t>collare di riparazione 1 bullone-3/4”</t>
  </si>
  <si>
    <t>CIRA 157</t>
  </si>
  <si>
    <t>collare di riparazione 1 bullone-1”</t>
  </si>
  <si>
    <t>CIRA 158</t>
  </si>
  <si>
    <t>collare di riparazione 1 bullone-1”1/4</t>
  </si>
  <si>
    <t>CIRA 159</t>
  </si>
  <si>
    <t>collare di riparazione 3 bulloni-48-56mm</t>
  </si>
  <si>
    <t>CIRA 160</t>
  </si>
  <si>
    <t>collare di riparazione 3 bulloni-56-64mm</t>
  </si>
  <si>
    <t>CIRA 161</t>
  </si>
  <si>
    <t>collare di riparazione 3 bulloni-64-70mm</t>
  </si>
  <si>
    <t>CIRA 162</t>
  </si>
  <si>
    <t>collare di riparazione 3 bulloni-70-78mm</t>
  </si>
  <si>
    <t>CIRA 163</t>
  </si>
  <si>
    <t>collare di riparazione 3 bulloni-78-88mm</t>
  </si>
  <si>
    <t>CIRA 164</t>
  </si>
  <si>
    <t>collare di riparazione 3 bulloni-88-98mm</t>
  </si>
  <si>
    <t>CIRA 165</t>
  </si>
  <si>
    <t>collare di riparazione 3 bulloni-98-108mm</t>
  </si>
  <si>
    <t>CIRA 166</t>
  </si>
  <si>
    <t>collare di riparazione 3 bulloni-108-118mm</t>
  </si>
  <si>
    <t>CIRA 167</t>
  </si>
  <si>
    <t>collare di riparazione 3 bulloni-114-126mm</t>
  </si>
  <si>
    <t>CIRA 168</t>
  </si>
  <si>
    <t>collare di riparazione 3 bulloni-126-138mm</t>
  </si>
  <si>
    <t>CIRA 169</t>
  </si>
  <si>
    <t>collare di riparazione 3 bulloni-138-150mm</t>
  </si>
  <si>
    <t>CIRA 170</t>
  </si>
  <si>
    <t>collare di riparazione 3 bulloni-50-162mm</t>
  </si>
  <si>
    <t>CIRA 171</t>
  </si>
  <si>
    <t>collare di riparazione 3 bulloni-162-174mm</t>
  </si>
  <si>
    <t>CIRA 172</t>
  </si>
  <si>
    <t>collare di riparazione 3 bulloni-168-182mm</t>
  </si>
  <si>
    <t>CIRA 173</t>
  </si>
  <si>
    <t>collare di riparazione 3 bulloni-198-210 mm</t>
  </si>
  <si>
    <t>CIRA 174</t>
  </si>
  <si>
    <t>collare di riparazione 3 bulloni-210-223mm</t>
  </si>
  <si>
    <t>CIRA 175</t>
  </si>
  <si>
    <t>collare di riparazione 3 bulloni-222-234mm</t>
  </si>
  <si>
    <t>CIRA 176</t>
  </si>
  <si>
    <t>collare di riparazione 3 bulloni-243-255mm</t>
  </si>
  <si>
    <t>CIRA 177</t>
  </si>
  <si>
    <t>valvola galeggiante serie leggere-1/2"</t>
  </si>
  <si>
    <t>CIRA 178</t>
  </si>
  <si>
    <t>valvola galeggiante serie leggere-3/4”</t>
  </si>
  <si>
    <t>CIRA 179</t>
  </si>
  <si>
    <t>valvola galeggiante serie leggere-1”</t>
  </si>
  <si>
    <t>CIRA 180</t>
  </si>
  <si>
    <t>valvola galeggiante serie leggere-1”1/4</t>
  </si>
  <si>
    <t>CIRA 181</t>
  </si>
  <si>
    <t>valvola galeggiante serie leggere-1"1/2</t>
  </si>
  <si>
    <t>CIRA 182</t>
  </si>
  <si>
    <t>valvola galeggiante serie leggere-2”</t>
  </si>
  <si>
    <t>CIRA 183</t>
  </si>
  <si>
    <t>valvola galeggiante serie leggere-2”1/2</t>
  </si>
  <si>
    <t>CIRA 184</t>
  </si>
  <si>
    <t>valvola galeggiante serie leggere-3”</t>
  </si>
  <si>
    <t>CIRA 185</t>
  </si>
  <si>
    <t>valvola non ritorno a clapè-1/2"</t>
  </si>
  <si>
    <t>CIRA 186</t>
  </si>
  <si>
    <t>valvola non ritorno a clapè-3/4"</t>
  </si>
  <si>
    <t>CIRA 187</t>
  </si>
  <si>
    <t>valvola non ritorno a clapè-1"</t>
  </si>
  <si>
    <t>CIRA 188</t>
  </si>
  <si>
    <t>valvola non ritorno a clapè-1-1/4"</t>
  </si>
  <si>
    <t>CIRA 189</t>
  </si>
  <si>
    <t>valvola non ritorno a clapè-1-1/2"</t>
  </si>
  <si>
    <t>CIRA 190</t>
  </si>
  <si>
    <t>valvola non ritorno a clapè-2"</t>
  </si>
  <si>
    <t>CIRA 191</t>
  </si>
  <si>
    <t>valvola non ritorno a clapè-2-1/2" a piattello</t>
  </si>
  <si>
    <t>CIRA 192</t>
  </si>
  <si>
    <t>valvola non ritorno a clapè-3" a piattello</t>
  </si>
  <si>
    <t>CIRA 193</t>
  </si>
  <si>
    <t>valvole a sfera-3/8"</t>
  </si>
  <si>
    <t>CIRA 194</t>
  </si>
  <si>
    <t>valvole a sfera-1/2"</t>
  </si>
  <si>
    <t>CIRA 195</t>
  </si>
  <si>
    <t>valvole a sfera-3/4"</t>
  </si>
  <si>
    <t>CIRA 196</t>
  </si>
  <si>
    <t>valvole a sfera-1"</t>
  </si>
  <si>
    <t>CIRA 197</t>
  </si>
  <si>
    <t>valvole a sfera-1-1/4"</t>
  </si>
  <si>
    <t>CIRA 198</t>
  </si>
  <si>
    <t>valvole a sfera-1-1/2"</t>
  </si>
  <si>
    <t>CIRA 199</t>
  </si>
  <si>
    <t>valvole a sfera-2"</t>
  </si>
  <si>
    <t>CIRA 200</t>
  </si>
  <si>
    <t>valvola a quadratino-1/2”</t>
  </si>
  <si>
    <t>CIRA 201</t>
  </si>
  <si>
    <t>valvola a quadratino-3/4”</t>
  </si>
  <si>
    <t>CIRA 202</t>
  </si>
  <si>
    <t>valvola a quadratino-1”</t>
  </si>
  <si>
    <t>CIRA 203</t>
  </si>
  <si>
    <t>valvola a quadratino-1”1/4</t>
  </si>
  <si>
    <t>CIRA 204</t>
  </si>
  <si>
    <t>valvola a quadratino-1”1/2</t>
  </si>
  <si>
    <t>CIRA 205</t>
  </si>
  <si>
    <t>valvola a quadratino-2”</t>
  </si>
  <si>
    <t>CIRA 206</t>
  </si>
  <si>
    <t>valvola a quadratino-2”1/2</t>
  </si>
  <si>
    <t>CIRA 207</t>
  </si>
  <si>
    <t>valvola a quadratino-3”</t>
  </si>
  <si>
    <t>CIRA 208</t>
  </si>
  <si>
    <t>valvola saracinesca cuneo gommato flangiata-DN 50</t>
  </si>
  <si>
    <t>CIRA 209</t>
  </si>
  <si>
    <t>valvola saracinesca cuneo gommato flangiata-DN 65</t>
  </si>
  <si>
    <t>CIRA 210</t>
  </si>
  <si>
    <t>valvola saracinesca cuneo gommato flangiata-DN 80</t>
  </si>
  <si>
    <t>CIRA 211</t>
  </si>
  <si>
    <t>valvola saracinesca cuneo gommato flangiata-DN 100</t>
  </si>
  <si>
    <t>CIRA 212</t>
  </si>
  <si>
    <t>valvola saracinesca cuneo gommato flangiata-DN 125</t>
  </si>
  <si>
    <t>CIRA 213</t>
  </si>
  <si>
    <t>valvola saracinesca cuneo gommato flangiata-DN150</t>
  </si>
  <si>
    <t>CIRA 214</t>
  </si>
  <si>
    <t>valvola saracinesca cuneo gommato flangiata-DN 200</t>
  </si>
  <si>
    <t>CIRA 215</t>
  </si>
  <si>
    <t>rubinetto-1/2”</t>
  </si>
  <si>
    <t>CIRA 216</t>
  </si>
  <si>
    <t>rubinetto-3/4”</t>
  </si>
  <si>
    <t>CIRA 217</t>
  </si>
  <si>
    <t>rubinetto-1”</t>
  </si>
  <si>
    <t>CIRA 218</t>
  </si>
  <si>
    <t>sfiato-1”</t>
  </si>
  <si>
    <t>CIRA 219</t>
  </si>
  <si>
    <t>collare di presa per tubi Pe-40mm</t>
  </si>
  <si>
    <t>CIRA 220</t>
  </si>
  <si>
    <t>collare di presa per tubi Pe-50mm</t>
  </si>
  <si>
    <t>CIRA 221</t>
  </si>
  <si>
    <t>collare di presa per tubi Pe-63mm</t>
  </si>
  <si>
    <t>CIRA 222</t>
  </si>
  <si>
    <t>collare di presa per tubi Pe-75mm</t>
  </si>
  <si>
    <t>CIRA 223</t>
  </si>
  <si>
    <t>collare di presa per tubi Pe-80mm</t>
  </si>
  <si>
    <t>CIRA 224</t>
  </si>
  <si>
    <t>collare di presa per tubi Pe-110mm</t>
  </si>
  <si>
    <t>CIRA 225</t>
  </si>
  <si>
    <t>collare di derivazione per tubi Fe (artiglio)-DN 40</t>
  </si>
  <si>
    <t>CIRA 226</t>
  </si>
  <si>
    <t>collare di derivazione per tubi Fe (artiglio)-DN 50</t>
  </si>
  <si>
    <t>CIRA 227</t>
  </si>
  <si>
    <t>collare di derivazione per tubi Fe (artiglio)-DN 60-65</t>
  </si>
  <si>
    <t>CIRA 228</t>
  </si>
  <si>
    <t xml:space="preserve">collare di derivazione per tubi Fe (artiglio)-DN 80 </t>
  </si>
  <si>
    <t>CIRA 229</t>
  </si>
  <si>
    <t>collare di derivazione per tubi Fe (artiglio)-DN 100</t>
  </si>
  <si>
    <t>CIRA 230</t>
  </si>
  <si>
    <t>collare di derivazione per tubi Fe (artiglio)-DN 125</t>
  </si>
  <si>
    <t>CIRA 231</t>
  </si>
  <si>
    <t>collare di derivazione per tubi Fe (artiglio)-DN 150</t>
  </si>
  <si>
    <t>CIRA 232</t>
  </si>
  <si>
    <t>collare di derivazione per tubi Fe (artiglio)-DN 175</t>
  </si>
  <si>
    <t>CIRA 233</t>
  </si>
  <si>
    <t>collare di derivazione per tubi Fe (artiglio)-DN 200</t>
  </si>
  <si>
    <t>CIRA 234</t>
  </si>
  <si>
    <t>collare di derivazione per tubi Pee (artiglio)-d 63</t>
  </si>
  <si>
    <t>CIRA 235</t>
  </si>
  <si>
    <t>collare di derivazione per tubi Pee (artiglio)-d 75</t>
  </si>
  <si>
    <t>CIRA 236</t>
  </si>
  <si>
    <t>collare di derivazione per tubi Pee (artiglio)-d 90</t>
  </si>
  <si>
    <t>CIRA 237</t>
  </si>
  <si>
    <t>collare di derivazione per tubi Pee (artiglio)-d 110</t>
  </si>
  <si>
    <t>CIRA 238</t>
  </si>
  <si>
    <t>flange filettate inox-DN 50</t>
  </si>
  <si>
    <t>CIRA 239</t>
  </si>
  <si>
    <t>flange filettate inox-DN 65</t>
  </si>
  <si>
    <t>CIRA 240</t>
  </si>
  <si>
    <t xml:space="preserve">flange filettate inox-DN 80 </t>
  </si>
  <si>
    <t>CIRA 241</t>
  </si>
  <si>
    <t>flange filettate inox-DN 100</t>
  </si>
  <si>
    <t>CIRA 242</t>
  </si>
  <si>
    <t>flange filettateFe-DN32</t>
  </si>
  <si>
    <t>CIRA 243</t>
  </si>
  <si>
    <t>flange filettateFe-DN40</t>
  </si>
  <si>
    <t>CIRA 244</t>
  </si>
  <si>
    <t>flange filettateFe-DN50</t>
  </si>
  <si>
    <t>CIRA 245</t>
  </si>
  <si>
    <t>flange filettateFe-DN65</t>
  </si>
  <si>
    <t>CIRA 246</t>
  </si>
  <si>
    <t>flange filettateFe-DN80</t>
  </si>
  <si>
    <t>CIRA 247</t>
  </si>
  <si>
    <t>flange filettateFe-DN100</t>
  </si>
  <si>
    <t>CIRA 248</t>
  </si>
  <si>
    <t>flange filettateFe-DN125</t>
  </si>
  <si>
    <t>CIRA 249</t>
  </si>
  <si>
    <t>flange a saldare-DN 50</t>
  </si>
  <si>
    <t>CIRA 250</t>
  </si>
  <si>
    <t>flange a saldare-DN 65</t>
  </si>
  <si>
    <t>CIRA 251</t>
  </si>
  <si>
    <t xml:space="preserve">flange a saldare-DN 80 </t>
  </si>
  <si>
    <t>CIRA 252</t>
  </si>
  <si>
    <t>flange a saldare-DN 100</t>
  </si>
  <si>
    <t>CIRA 253</t>
  </si>
  <si>
    <t>flange a saldare-DN 125</t>
  </si>
  <si>
    <t>CIRA 254</t>
  </si>
  <si>
    <t>flange a saldare-DN 150</t>
  </si>
  <si>
    <t>CIRA 255</t>
  </si>
  <si>
    <t>flange libere per cartelle-DN50</t>
  </si>
  <si>
    <t>CIRA 256</t>
  </si>
  <si>
    <t>flange libere per cartelle-DN65</t>
  </si>
  <si>
    <t>CIRA 257</t>
  </si>
  <si>
    <t>flange libere per cartelle-DN80</t>
  </si>
  <si>
    <t>CIRA 258</t>
  </si>
  <si>
    <t>flange libere per cartelle-DN 100</t>
  </si>
  <si>
    <t>CIRA 259</t>
  </si>
  <si>
    <t>flange libere per cartelle-DN125</t>
  </si>
  <si>
    <t>CIRA 260</t>
  </si>
  <si>
    <t>flange libere per cartelle-</t>
  </si>
  <si>
    <t>CIRA 261</t>
  </si>
  <si>
    <t>flange libere per cartelle-DN 200</t>
  </si>
  <si>
    <t>CIRA 262</t>
  </si>
  <si>
    <t>Raccordo compressione bianco-nero-scorrevole-20mm</t>
  </si>
  <si>
    <t>CIRA 263</t>
  </si>
  <si>
    <t>Raccordo compressione bianco-nero-scorrevole-25mm</t>
  </si>
  <si>
    <t>CIRA 264</t>
  </si>
  <si>
    <t>Raccordo compressione bianco-nero-scorrevole-32mm</t>
  </si>
  <si>
    <t>CIRA 265</t>
  </si>
  <si>
    <t>Raccordo compressione bianco-nero-scorrevole-40mm</t>
  </si>
  <si>
    <t>CIRA 266</t>
  </si>
  <si>
    <t>Raccordo compressione bianco-nero-scorrevole-50mm</t>
  </si>
  <si>
    <t>CIRA 267</t>
  </si>
  <si>
    <t>Raccordo compressione bianco-nero-scorrevole-63mm</t>
  </si>
  <si>
    <t>CIRA 268</t>
  </si>
  <si>
    <t>Raccordo compressione bianco-nero-scorrevole-75mm</t>
  </si>
  <si>
    <t>CIRA 269</t>
  </si>
  <si>
    <t>Raccordo compressione bianco-nero-scorrevole-90mm</t>
  </si>
  <si>
    <t>CIRA 270</t>
  </si>
  <si>
    <t>Raccordo compressione bianco-nero-scorrevole-110mm</t>
  </si>
  <si>
    <t>CIRA 271</t>
  </si>
  <si>
    <t>Raccordo compressione bianco-nero-scorrevole-125mm</t>
  </si>
  <si>
    <t>CIRA 272</t>
  </si>
  <si>
    <t>manicotto universale riparazione-24-28mm</t>
  </si>
  <si>
    <t>CIRA 273</t>
  </si>
  <si>
    <t>manicotto universale riparazione-31-35mm</t>
  </si>
  <si>
    <t>CIRA 274</t>
  </si>
  <si>
    <t>raccordo compressione bianco-nero- raccordo femmina</t>
  </si>
  <si>
    <t>CIRA 275</t>
  </si>
  <si>
    <t>raccordo compressione bianco-nero- manicotto</t>
  </si>
  <si>
    <t>CIRA 276</t>
  </si>
  <si>
    <t>raccordo compressione bianco-nero- Gomito 90°</t>
  </si>
  <si>
    <t>CIRA 277</t>
  </si>
  <si>
    <t xml:space="preserve">raccordo compressione bianco-nero-Gomito 90°filettato        </t>
  </si>
  <si>
    <t>CIRA 278</t>
  </si>
  <si>
    <t>raccordo compressione bianco-nero-raccordo Tee</t>
  </si>
  <si>
    <t>CIRA 279</t>
  </si>
  <si>
    <t>raccordo compressione bianco-nero-25mm-raccordo femmina</t>
  </si>
  <si>
    <t>CIRA 280</t>
  </si>
  <si>
    <t xml:space="preserve"> raccordo compressione bianco-nero-25mm-manicotto</t>
  </si>
  <si>
    <t>CIRA 281</t>
  </si>
  <si>
    <t xml:space="preserve"> raccordo compressione bianco-nero-25mm- Gomito 90°</t>
  </si>
  <si>
    <t>CIRA 282</t>
  </si>
  <si>
    <t xml:space="preserve">raccordo compressione bianco-nero-25mm-Gomito 90°filettato        </t>
  </si>
  <si>
    <t>CIRA 283</t>
  </si>
  <si>
    <t xml:space="preserve"> raccordo compressione bianco-nero-25mm-raccordo Tee</t>
  </si>
  <si>
    <t>CIRA 284</t>
  </si>
  <si>
    <t>raccordo compressione bianco-nero-32mm-raccordo femmina</t>
  </si>
  <si>
    <t>CIRA 285</t>
  </si>
  <si>
    <t>raccordo compressione bianco-nero-32mm-manicotto</t>
  </si>
  <si>
    <t>CIRA 286</t>
  </si>
  <si>
    <t>raccordo compressione bianco-nero-32mm- Gomito 90°</t>
  </si>
  <si>
    <t>CIRA 287</t>
  </si>
  <si>
    <t xml:space="preserve">raccordo compressione bianco-nero-32mm-Gomito 90°filettato        </t>
  </si>
  <si>
    <t>CIRA 288</t>
  </si>
  <si>
    <t>raccordo compressione bianco-nero-32mm- raccordo Tee</t>
  </si>
  <si>
    <t>CIRA 289</t>
  </si>
  <si>
    <t>raccordo compressione bianco-nero-40mm- raccordo femmina</t>
  </si>
  <si>
    <t>CIRA 290</t>
  </si>
  <si>
    <t>raccordo compressione bianco-nero-40mm- manicotto</t>
  </si>
  <si>
    <t>CIRA 291</t>
  </si>
  <si>
    <t>raccordo compressione bianco-nero-40mm- Gomito 90°</t>
  </si>
  <si>
    <t>CIRA 292</t>
  </si>
  <si>
    <t xml:space="preserve">raccordo compressione bianco-nero-40mm-  Gomito 90°filettato        </t>
  </si>
  <si>
    <t>CIRA 293</t>
  </si>
  <si>
    <t>raccordo compressione bianco-nero-40mm-raccordo Tee</t>
  </si>
  <si>
    <t>CIRA 294</t>
  </si>
  <si>
    <t>raccordo compressione bianco-nero-50mmraccordo femmina</t>
  </si>
  <si>
    <t>CIRA 295</t>
  </si>
  <si>
    <t>raccordo compressione bianco-nero-50mmmanicotto</t>
  </si>
  <si>
    <t>CIRA 296</t>
  </si>
  <si>
    <t>raccordo compressione bianco-nero-50mm-Gomito 90°</t>
  </si>
  <si>
    <t>CIRA 297</t>
  </si>
  <si>
    <t xml:space="preserve">raccordo compressione bianco-nero-50mm-  Gomito 90°filettato        </t>
  </si>
  <si>
    <t>CIRA 298</t>
  </si>
  <si>
    <t>raccordo compressione bianco-nero-50mm-   raccordo Tee</t>
  </si>
  <si>
    <t>CIRA 299</t>
  </si>
  <si>
    <t>raccordo compressione bianco-nero-63mm- raccordo femmina</t>
  </si>
  <si>
    <t>CIRA 300</t>
  </si>
  <si>
    <t>raccordo compressione bianco-nero-63mm- manicotto</t>
  </si>
  <si>
    <t>CIRA 301</t>
  </si>
  <si>
    <t>raccordo compressione bianco-nero-63mm- Gomito 90°</t>
  </si>
  <si>
    <t>CIRA 302</t>
  </si>
  <si>
    <t xml:space="preserve">raccordo compressione bianco-nero-63mm-Gomito 90°filettato        </t>
  </si>
  <si>
    <t>CIRA 303</t>
  </si>
  <si>
    <t>raccordo compressione bianco-nero-63mm- raccordo Tee</t>
  </si>
  <si>
    <t>CIRA 304</t>
  </si>
  <si>
    <t>raccordo compressione bianco-nero-75mm- raccordo femmina</t>
  </si>
  <si>
    <t>CIRA 305</t>
  </si>
  <si>
    <t>raccordo compressione bianco-nero-75mm-manicotto</t>
  </si>
  <si>
    <t>CIRA 306</t>
  </si>
  <si>
    <t xml:space="preserve"> raccordo compressione bianco-nero-75mm-Gomito 90°</t>
  </si>
  <si>
    <t>CIRA 307</t>
  </si>
  <si>
    <t xml:space="preserve">raccordo compressione bianco-nero-75mm-Gomito 90°filettato        </t>
  </si>
  <si>
    <t>CIRA 308</t>
  </si>
  <si>
    <t>raccordo compressione bianco-nero-75mm-raccordo Tee</t>
  </si>
  <si>
    <t>CIRA 309</t>
  </si>
  <si>
    <t>raccordo compressione bianco-nero-90mm-raccordo femmina</t>
  </si>
  <si>
    <t>CIRA 310</t>
  </si>
  <si>
    <t>raccordo compressione bianco-nero-90mm-manicotto</t>
  </si>
  <si>
    <t>CIRA 311</t>
  </si>
  <si>
    <t>raccordo compressione bianco-nero-90mm-Gomito 90°</t>
  </si>
  <si>
    <t>CIRA 312</t>
  </si>
  <si>
    <t xml:space="preserve">raccordo compressione bianco-nero-90mm- Gomito 90°filettato        </t>
  </si>
  <si>
    <t>CIRA 313</t>
  </si>
  <si>
    <t>raccordo compressione bianco-nero-110mm- raccordo femmina</t>
  </si>
  <si>
    <t>CIRA 314</t>
  </si>
  <si>
    <t>raccordo compressione bianco-nero-110mm-manicotto</t>
  </si>
  <si>
    <t>CIRA 315</t>
  </si>
  <si>
    <t>raccordo compressione bianco-nero-110mm-Gomito 90°</t>
  </si>
  <si>
    <t>CIRA 316</t>
  </si>
  <si>
    <t>raccordo compressione bianco-nero-110mm- raccordo Tee</t>
  </si>
  <si>
    <t>CIRA 317</t>
  </si>
  <si>
    <t>raccordo compressione bianco-nero-125mm-manicotto</t>
  </si>
  <si>
    <t>CIRA 318</t>
  </si>
  <si>
    <t>raccordo a compressione flangiato-50x1-1/2"</t>
  </si>
  <si>
    <t>CIRA 319</t>
  </si>
  <si>
    <t>raccordo a compressione flangiato-63x2"</t>
  </si>
  <si>
    <t>CIRA 320</t>
  </si>
  <si>
    <t>raccordo a compressione flangiato-75x2-1/2"</t>
  </si>
  <si>
    <t>CIRA 321</t>
  </si>
  <si>
    <t>raccordo a compressione flangiato-90x3"</t>
  </si>
  <si>
    <t>CIRA 322</t>
  </si>
  <si>
    <t>raccordo a compressione flangiato-110x4"</t>
  </si>
  <si>
    <t>CIRA 323</t>
  </si>
  <si>
    <t>raccordo a compressione flangiato-125x5"</t>
  </si>
  <si>
    <t>CIRA 324</t>
  </si>
  <si>
    <t>raccorderia elettrofusione-50mm-manicotto</t>
  </si>
  <si>
    <t>CIRA 325</t>
  </si>
  <si>
    <t>raccorderia elettrofusione-50mm             tee</t>
  </si>
  <si>
    <t>CIRA 326</t>
  </si>
  <si>
    <t>raccorderia elettrofusione-50mm             Gomito 90°</t>
  </si>
  <si>
    <t>CIRA 327</t>
  </si>
  <si>
    <t>raccorderia elettrofusione-50mm             Gomito 45°</t>
  </si>
  <si>
    <t>CIRA 328</t>
  </si>
  <si>
    <t>raccorderia elettrofusione-50mm             manicotto PE ottone fil.maschio</t>
  </si>
  <si>
    <t>CIRA 329</t>
  </si>
  <si>
    <t>raccorderia elettrofusione-50mm             cartella</t>
  </si>
  <si>
    <t>CIRA 330</t>
  </si>
  <si>
    <t>raccorderia elettrofusione-63mm-manicotto</t>
  </si>
  <si>
    <t>CIRA 331</t>
  </si>
  <si>
    <t>raccorderia elettrofusione-63mm-             tee 45°</t>
  </si>
  <si>
    <t>CIRA 332</t>
  </si>
  <si>
    <t>raccorderia elettrofusione-63mm-             tee</t>
  </si>
  <si>
    <t>CIRA 333</t>
  </si>
  <si>
    <t>raccorderia elettrofusione-63mm-             Gomito 90°</t>
  </si>
  <si>
    <t>CIRA 334</t>
  </si>
  <si>
    <t>raccorderia elettrofusione-63mm-             Gomito 45°</t>
  </si>
  <si>
    <t>CIRA 335</t>
  </si>
  <si>
    <t>raccorderia elettrofusione-63mm-             manicotto PE ottone fil.maschio</t>
  </si>
  <si>
    <t>CIRA 336</t>
  </si>
  <si>
    <t>raccorderia elettrofusione-63mm-             cartella</t>
  </si>
  <si>
    <t>CIRA 337</t>
  </si>
  <si>
    <t>raccorderia elettrofusione-75mm-manicotto</t>
  </si>
  <si>
    <t>CIRA 338</t>
  </si>
  <si>
    <t>raccorderia elettrofusione-75mm-             tee 45°</t>
  </si>
  <si>
    <t>CIRA 339</t>
  </si>
  <si>
    <t>raccorderia elettrofusione-75mm-             tee</t>
  </si>
  <si>
    <t>CIRA 340</t>
  </si>
  <si>
    <t>raccorderia elettrofusione-75mm-             Gomito 90°</t>
  </si>
  <si>
    <t>CIRA 341</t>
  </si>
  <si>
    <t>raccorderia elettrofusione-75mm-             Gomito 45°</t>
  </si>
  <si>
    <t>CIRA 342</t>
  </si>
  <si>
    <t>raccorderia elettrofusione-75mm-             manicotto PE ottone fil.maschio</t>
  </si>
  <si>
    <t>CIRA 343</t>
  </si>
  <si>
    <t>raccorderia elettrofusione-75mm-             cartella</t>
  </si>
  <si>
    <t>CIRA 344</t>
  </si>
  <si>
    <t>raccorderia elettrofusione-90mm-manicotto</t>
  </si>
  <si>
    <t>CIRA 345</t>
  </si>
  <si>
    <t xml:space="preserve">  raccorderia elettrofusione-90mm-           tee 45°</t>
  </si>
  <si>
    <t>CIRA 346</t>
  </si>
  <si>
    <t xml:space="preserve">  raccorderia elettrofusione-90mm-           tee</t>
  </si>
  <si>
    <t>CIRA 347</t>
  </si>
  <si>
    <t xml:space="preserve">  raccorderia elettrofusione-90mm-           Gomito 90°</t>
  </si>
  <si>
    <t>CIRA 348</t>
  </si>
  <si>
    <t xml:space="preserve">  raccorderia elettrofusione-90mm-           Gomito 45°</t>
  </si>
  <si>
    <t>CIRA 349</t>
  </si>
  <si>
    <t xml:space="preserve">  raccorderia elettrofusione-90mm-           manicotto PE ottone fil.maschio</t>
  </si>
  <si>
    <t>CIRA 350</t>
  </si>
  <si>
    <t xml:space="preserve">  raccorderia elettrofusione-90mm-           cartella</t>
  </si>
  <si>
    <t>CIRA 351</t>
  </si>
  <si>
    <t>raccorderia elettrofusione-110mm-manicotto</t>
  </si>
  <si>
    <t>CIRA 352</t>
  </si>
  <si>
    <t>raccorderia elettrofusione-110mm-             tee 45°</t>
  </si>
  <si>
    <t>CIRA 353</t>
  </si>
  <si>
    <t>raccorderia elettrofusione-110mm-             tee</t>
  </si>
  <si>
    <t>CIRA 354</t>
  </si>
  <si>
    <t>raccorderia elettrofusione-110mm-             Gomito 90°</t>
  </si>
  <si>
    <t>CIRA 355</t>
  </si>
  <si>
    <t>raccorderia elettrofusione-110mm-             Gomito 45°</t>
  </si>
  <si>
    <t>CIRA 356</t>
  </si>
  <si>
    <t>raccorderia elettrofusione-110mm-           manicotto PE ottone fil.maschio</t>
  </si>
  <si>
    <t>CIRA 357</t>
  </si>
  <si>
    <t>raccorderia elettrofusione-110mm-             cartella</t>
  </si>
  <si>
    <t>CIRA 358</t>
  </si>
  <si>
    <t>raccorderia elettrofusione-125mm-manicotto</t>
  </si>
  <si>
    <t>CIRA 359</t>
  </si>
  <si>
    <t>raccorderia elettrofusione-125mm-             tee 45°</t>
  </si>
  <si>
    <t>CIRA 360</t>
  </si>
  <si>
    <t>raccorderia elettrofusione-125mm-             tee</t>
  </si>
  <si>
    <t>CIRA 361</t>
  </si>
  <si>
    <t>raccorderia elettrofusione-125mm-             Gomito 90°</t>
  </si>
  <si>
    <t>CIRA 362</t>
  </si>
  <si>
    <t>raccorderia elettrofusione-125mm-             Gomito 45°</t>
  </si>
  <si>
    <t>CIRA 363</t>
  </si>
  <si>
    <t>raccorderia elettrofusione-125mm-             manicotto PE ottone fil.maschio</t>
  </si>
  <si>
    <t>CIRA 364</t>
  </si>
  <si>
    <t>raccorderia elettrofusione-125mm-             cartella</t>
  </si>
  <si>
    <t>CIRA 365</t>
  </si>
  <si>
    <t>raccorderia elettrofusione-140mm-manicotto</t>
  </si>
  <si>
    <t>CIRA 366</t>
  </si>
  <si>
    <t xml:space="preserve"> raccorderia elettrofusione-140mm-             tee </t>
  </si>
  <si>
    <t>CIRA 367</t>
  </si>
  <si>
    <t xml:space="preserve"> raccorderia elettrofusione-140mm-             gomito 45</t>
  </si>
  <si>
    <t>CIRA 368</t>
  </si>
  <si>
    <t xml:space="preserve"> raccorderia elettrofusione-140mm-            cartella</t>
  </si>
  <si>
    <t>CIRA 369</t>
  </si>
  <si>
    <t>CIRA 370</t>
  </si>
  <si>
    <t>raccorderia elettrofusione-180mm-manicotto</t>
  </si>
  <si>
    <t>CIRA 371</t>
  </si>
  <si>
    <t>ottone 1/2"M-Fvalvola</t>
  </si>
  <si>
    <t>CIRA 372</t>
  </si>
  <si>
    <t>ottone 1/2"F-F</t>
  </si>
  <si>
    <t>CIRA 373</t>
  </si>
  <si>
    <t>ottone 3/4"M-F</t>
  </si>
  <si>
    <t>CIRA 374</t>
  </si>
  <si>
    <t>ottone 3/4"F-F</t>
  </si>
  <si>
    <t>CIRA 375</t>
  </si>
  <si>
    <t>ottone 1"M-F</t>
  </si>
  <si>
    <t>CIRA 376</t>
  </si>
  <si>
    <t>ottone 1/2"F-Fvalvola non ritorno</t>
  </si>
  <si>
    <t>CIRA 377</t>
  </si>
  <si>
    <t>ottone 3/4"F-F valvola non ritorno</t>
  </si>
  <si>
    <t>CIRA 378</t>
  </si>
  <si>
    <t>ottone 1"F-F valvola non ritorno</t>
  </si>
  <si>
    <t>CIRA 379</t>
  </si>
  <si>
    <t>ottone 1/2"nipplo</t>
  </si>
  <si>
    <t>CIRA 380</t>
  </si>
  <si>
    <t>ottone 1/2"manicotto</t>
  </si>
  <si>
    <t>CIRA 381</t>
  </si>
  <si>
    <t>ottone 1/2"gomito 90°M-F</t>
  </si>
  <si>
    <t>CIRA 382</t>
  </si>
  <si>
    <t>ottone 1/2"gomito 90°F-F</t>
  </si>
  <si>
    <t>CIRA 383</t>
  </si>
  <si>
    <t>ottone 1/2"tee</t>
  </si>
  <si>
    <t>CIRA 384</t>
  </si>
  <si>
    <t>ottone 3/4"nipplo</t>
  </si>
  <si>
    <t>CIRA 385</t>
  </si>
  <si>
    <t>ottone 3/4"manicotto</t>
  </si>
  <si>
    <t>CIRA 386</t>
  </si>
  <si>
    <t>ottone 3/4"gomito 90°M-F</t>
  </si>
  <si>
    <t>CIRA 387</t>
  </si>
  <si>
    <t>ottone 3/4"gomito 90°F-F</t>
  </si>
  <si>
    <t>CIRA 388</t>
  </si>
  <si>
    <t>ottone 3/4"tee</t>
  </si>
  <si>
    <t>CIRA 389</t>
  </si>
  <si>
    <t>ottone 1"nipplo</t>
  </si>
  <si>
    <t>CIRA 390</t>
  </si>
  <si>
    <t>ottone 1"manicotto</t>
  </si>
  <si>
    <t>CIRA 391</t>
  </si>
  <si>
    <t>ottone 1"gomito 90°M-F</t>
  </si>
  <si>
    <t>CIRA 392</t>
  </si>
  <si>
    <t>ottone 1"gomito 90°F-F</t>
  </si>
  <si>
    <t>CIRA 393</t>
  </si>
  <si>
    <t>ottone 1"tee</t>
  </si>
  <si>
    <t>CIRA 394</t>
  </si>
  <si>
    <t>ottone 1-1/4"nipplo</t>
  </si>
  <si>
    <t>CIRA 395</t>
  </si>
  <si>
    <t>ottone 1-1/4"manicotto</t>
  </si>
  <si>
    <t>CIRA 396</t>
  </si>
  <si>
    <t>ottone 1-1/4"gomito 90°M-F</t>
  </si>
  <si>
    <t>CIRA 397</t>
  </si>
  <si>
    <t>ottone 1-1/4"gomito 90°F-F</t>
  </si>
  <si>
    <t>CIRA 398</t>
  </si>
  <si>
    <t>ottone 1-1/4"tee</t>
  </si>
  <si>
    <t>CIRA 399</t>
  </si>
  <si>
    <t>ottone riduzioni3/4"M-1/2"M nipplo ridotto</t>
  </si>
  <si>
    <t>CIRA 400</t>
  </si>
  <si>
    <t>ottone riduzioni1"M-3/4"M</t>
  </si>
  <si>
    <t>CIRA 401</t>
  </si>
  <si>
    <t>ottone riduzioni3/4"M-1/2"F</t>
  </si>
  <si>
    <t>CIRA 402</t>
  </si>
  <si>
    <t>ottone riduzioni1"M-3/4"F</t>
  </si>
  <si>
    <t>CIRA 403</t>
  </si>
  <si>
    <t>ottone riduzioni1"M-1/2"F</t>
  </si>
  <si>
    <t>CIRA 404</t>
  </si>
  <si>
    <t>prolunga ottone1/2"x20mm</t>
  </si>
  <si>
    <t>CIRA 405</t>
  </si>
  <si>
    <t>prolunga ottone1/2"x40mm</t>
  </si>
  <si>
    <t>CIRA 406</t>
  </si>
  <si>
    <t>prolunga ottone3/4"x20mm</t>
  </si>
  <si>
    <t>CIRA 407</t>
  </si>
  <si>
    <t>prolunga ottone3/4"x40mm</t>
  </si>
  <si>
    <t>CIRA 408</t>
  </si>
  <si>
    <t>ghisa curve 45° DN200</t>
  </si>
  <si>
    <t>NOTA: Per tutto quanto non previsto dal presente elenco prezzi unitari si fa riferimento nell’ordine:
1.	al prezziario regionale opere pubbliche regione Liguria vigente alla emissione della richiesta di offerta.
2.	al prezziario regionale opere pubbliche regione Piemonte vigente alla emissione della richiesta di offerta.</t>
  </si>
  <si>
    <t xml:space="preserve">* Le voci sono ridotte del 30%, a partire dal secondo intervento, nel caso venga effettuato nella stessa giornata entro una distanza di un km     </t>
  </si>
  <si>
    <t>** Le voci sono sovrapprezzi da applicarsi alla sola quota manodopera totale</t>
  </si>
  <si>
    <t>*** In sede di rendicontazione è obbligatorio allegare copia della fattura riportante l'evidenza dell'importo rendicontato</t>
  </si>
  <si>
    <t>Importo manodopera soggetto a R/A [€]</t>
  </si>
  <si>
    <t>Codice lavoro/Co-An**</t>
  </si>
  <si>
    <t>Note:</t>
  </si>
  <si>
    <t>Libretto delle misure</t>
  </si>
  <si>
    <t>Descrizione/Indirizzo</t>
  </si>
  <si>
    <r>
      <rPr>
        <b/>
        <sz val="10"/>
        <color theme="1"/>
        <rFont val="Arial Rounded MT Bold"/>
        <family val="2"/>
      </rPr>
      <t>C.I.R.A. S.r.l.</t>
    </r>
    <r>
      <rPr>
        <sz val="10"/>
        <color theme="1"/>
        <rFont val="Arial Rounded MT Bold"/>
        <family val="2"/>
      </rPr>
      <t xml:space="preserve">
Sede legale e Impianto di depurazione
		17058 Dego, Loc. Piano 6/A (SV) – tel.(019) 5778013
C.F.  92054820094 - P.I. 01221980095
E-mail: info@ciraservizioidrico.it
Pec: consorziocirasu@pcert.postecert.it
Web site: www.ciraservizioidrico.it</t>
    </r>
  </si>
  <si>
    <t>Importo totale affidamento</t>
  </si>
  <si>
    <t>MAF 24</t>
  </si>
  <si>
    <t>MA 24</t>
  </si>
  <si>
    <t>MF 24</t>
  </si>
  <si>
    <t>MA24</t>
  </si>
  <si>
    <t>MF24</t>
  </si>
  <si>
    <t>MOA</t>
  </si>
  <si>
    <t>MSA</t>
  </si>
  <si>
    <t>MOF</t>
  </si>
  <si>
    <t>MSF</t>
  </si>
  <si>
    <t>Maggiorazione per straordinario</t>
  </si>
  <si>
    <t>Riferimento Analisi dei prezzi / Prezziario</t>
  </si>
  <si>
    <t>Riepilogo per fatturazione</t>
  </si>
  <si>
    <t>Dati affidamento</t>
  </si>
  <si>
    <t>Anno</t>
  </si>
  <si>
    <t>CUP h2o</t>
  </si>
  <si>
    <t>CUP fgn</t>
  </si>
  <si>
    <t>Affidamento MA24</t>
  </si>
  <si>
    <t>Affidamento MF24</t>
  </si>
  <si>
    <t>CIG MA24</t>
  </si>
  <si>
    <t>CIG MF24</t>
  </si>
  <si>
    <t>CIG MAF24</t>
  </si>
  <si>
    <t>Affidamento MAF24</t>
  </si>
  <si>
    <t xml:space="preserve"> del </t>
  </si>
  <si>
    <t xml:space="preserve">n° </t>
  </si>
  <si>
    <t>SAL MA24</t>
  </si>
  <si>
    <t>SAL MF24</t>
  </si>
  <si>
    <t>SAL MAF24</t>
  </si>
  <si>
    <t>SAL Affidamento singolo</t>
  </si>
  <si>
    <t>CIG Affidamento MOA</t>
  </si>
  <si>
    <t>CIG Affidamento MSA</t>
  </si>
  <si>
    <t>CIG Affidamento MOF</t>
  </si>
  <si>
    <t>CIG Affidamento MSF</t>
  </si>
  <si>
    <t>Affidamento MOA</t>
  </si>
  <si>
    <t>Affidamento MSA</t>
  </si>
  <si>
    <t>Affidamento MOF</t>
  </si>
  <si>
    <t>Affidamento MSF</t>
  </si>
  <si>
    <t>A detrarre ritenuta 0,5 % per infortuni</t>
  </si>
  <si>
    <t>*</t>
  </si>
  <si>
    <t xml:space="preserve">a tutto il </t>
  </si>
  <si>
    <t xml:space="preserve">Autocertificazione di corretta esecuzione lavori
</t>
  </si>
  <si>
    <t>Controllo RC</t>
  </si>
  <si>
    <t>Straordinario</t>
  </si>
  <si>
    <t>Sostituzione tubazione</t>
  </si>
  <si>
    <t>n° scheda</t>
  </si>
  <si>
    <t>Registro di contabilità</t>
  </si>
  <si>
    <t>Importo lordo manodopera soggetto a R/A</t>
  </si>
  <si>
    <t xml:space="preserve">Prot. n° </t>
  </si>
  <si>
    <t>29/12/2023</t>
  </si>
  <si>
    <t>P.I. - Indennità mensile acquedotto</t>
  </si>
  <si>
    <t>P.I. - Indennità mensile fognatura</t>
  </si>
  <si>
    <t>Il sottoscritto UBALDINI FLAVIO nato a CAIRO MONTENOTTE  il 11/06/1966 residente in CAIRO MONTENOTTE STRADA CHINELLI, 3  in qualità di legale rappresentante dell'impresa sotto la sua personale responsabilità                                                        DICHIARA e CERTIFICA                                                                                                                                - Di avere eseguito i lavori in conformità al contratto, alle documentazioni ad esso complementari e a perfetta regola d'arte, rispettando le norme di sicurezza.                                                                                                                                        - Di aver utilizzato, nell'esecuzione dei lavori, materiali e prodotti certificati secondo quanto previsto dal capitolato speciale d'appalto e dalle norme vigenti.</t>
  </si>
  <si>
    <t>Sostituzione/Estensione?</t>
  </si>
  <si>
    <t>L [m]</t>
  </si>
  <si>
    <t>Sostituzione/Estensione</t>
  </si>
  <si>
    <t xml:space="preserve">Lunghezza </t>
  </si>
  <si>
    <t>S</t>
  </si>
  <si>
    <t>E</t>
  </si>
  <si>
    <t>G/T99/CIR/6666</t>
  </si>
  <si>
    <t>A042E0EA4D</t>
  </si>
  <si>
    <t>A0430EC805</t>
  </si>
  <si>
    <t xml:space="preserve">B18B23001000005 </t>
  </si>
  <si>
    <t>B38B23001080005</t>
  </si>
  <si>
    <t>Tecnocostruzioni s.r.l.</t>
  </si>
  <si>
    <t>Manutenzioni ordinarie e straordinarie programmabili e non programmabili, Pronto intervento, reperibilità  gg 7/7 h 24 reti idriche - Pronto intervento, reperibilità  7/7 h 24 e interventi di manutenzione reti fognarie</t>
  </si>
  <si>
    <t>Manutenzioni ordinarie e straordinarie programmabili e non programmabili, Pronto intervento, reperibilità  gg 7/7 h 24 reti idriche</t>
  </si>
  <si>
    <t>Pronto intervento, reperibilità  7/7 h 24 e interventi di manutenzione reti fognarie</t>
  </si>
  <si>
    <t>179/a</t>
  </si>
  <si>
    <t>RU.M01.A01.020</t>
  </si>
  <si>
    <t>Operaio Specializzato</t>
  </si>
  <si>
    <t>193/a</t>
  </si>
  <si>
    <t>AT.N09.S20.020</t>
  </si>
  <si>
    <t>Demolitore pneumatico a mano, sino a 15 kg</t>
  </si>
  <si>
    <t>Cosseria</t>
  </si>
  <si>
    <t>Loc. Marghero</t>
  </si>
  <si>
    <t xml:space="preserve">Intervento per la riparazione perdita su valvola all'interno di pozzetto </t>
  </si>
  <si>
    <t xml:space="preserve">Carcare </t>
  </si>
  <si>
    <t>Piazza Genta</t>
  </si>
  <si>
    <t xml:space="preserve">Pallare </t>
  </si>
  <si>
    <t>19/07/2024 - 25/07/2024</t>
  </si>
  <si>
    <t>Via Castellani</t>
  </si>
  <si>
    <t>Scavo su asfalto 1,70 x 1,60 x 0,70 = 1,90 mc. Totali per il ripristino parziale pozzetto esistente fognatura con posa e sigillatura tubazioni n° 2 allacciamenti, utilizzo di moviere per la regolazione traffico veicolare, ripristino con posa chiusino.</t>
  </si>
  <si>
    <t>Collegamento con tubazione esietente allacci fognari esistenti</t>
  </si>
  <si>
    <t>Demolizione pozzetto esitente</t>
  </si>
  <si>
    <t>Movieraggio ore 9,5 + N° 2 ore per demolizione + n° 2 ore per sigillatura pareti e fondo pozzetto e ricostruzione parziale pozzetto in mattoni</t>
  </si>
  <si>
    <t>Carcare</t>
  </si>
  <si>
    <t>Viale Valletti</t>
  </si>
  <si>
    <t>Scavo su asfalto: 1,90x1,45x1,50 = 4,13 mc. Totali per la realizzazione nuovo allacciamento e posa pozzetto di ispezione su tubazione fognatura, posa chiusino e ripristino.</t>
  </si>
  <si>
    <t>Realiazzazione allaccio e innesto tubazione esistente</t>
  </si>
  <si>
    <t>Sigillatura pareti e fondo pozzetti</t>
  </si>
  <si>
    <t>Millesimo</t>
  </si>
  <si>
    <t>Loc. Cabroni</t>
  </si>
  <si>
    <t>Scavo su terreno naturale 1,40 x 1,20 x 1,30 = 2,18 mc. Totali per la riparazione condotta Acc. 2"1/2, con posa collare, ripristino.</t>
  </si>
  <si>
    <t>Loc. Bertulla 66</t>
  </si>
  <si>
    <t>Svuotamento pozzetto esistente e serraggio premitreccia saracinesca esistente n° 2 operai dalle 8:00 alle 9:30</t>
  </si>
  <si>
    <t>Da Pirotto</t>
  </si>
  <si>
    <t>N° 2 per posa monogiunto 40 + n° 2 per posa n° 2 gomito 1"1/4 + n° 1 per posa T 1"1/4 + n° 1 per posa contatore + n° 1 per posa v.s. 1"/4 + n° 1 per posa clapè ottone 1"1/4 + n° 1 per posa bigiunto 40</t>
  </si>
  <si>
    <t>Demolizione pavimentazione in porfido + ripristino della pavimentazione</t>
  </si>
  <si>
    <t xml:space="preserve">Demolizione pavimentazione in porfido </t>
  </si>
  <si>
    <t>Loc. Case Lidora</t>
  </si>
  <si>
    <t>Scavo su terreno naturale 3,00 x 1,10 x 1,30 = 4,29 mc. Totali per la riparazione Pead de 75 mm con sostituzione tratto, ripristino</t>
  </si>
  <si>
    <t>Rimozione pavimentazione in Porfido, scavo 1,70 x 0,50 x 0,40 = 0,34 mc. Totali per la riparazione tubazione, intervento idraulico interno del pozzetto, ripristino porfido 1,70x1,00 mq.</t>
  </si>
  <si>
    <t>19/07/2024 Scavo per ricerca:1,80x 1,00 x 1,30= 2,34 mc. totali + scavo per la riparazione tubazione 1,80 x 1,30 x 1,20 = 2,80 mc. totali Pead de 63 mm con la posa collare;                                                                                                                                                                                                                                                                                                                                     25/07/2024 Effettuto intervento urgente di chiusura scavo, causa passaggio bilico, di scavo lasciato aperto come da indicazione tecnico C.I.R.A. dalle 18:00 alle 19:30</t>
  </si>
  <si>
    <t>Calizzano</t>
  </si>
  <si>
    <t>Via Cortemilia</t>
  </si>
  <si>
    <t>Innalzamento chiusino su pozzetto di ispezione fognatura, con impiego di semafori, ripristino.</t>
  </si>
  <si>
    <t>Via Valle 161</t>
  </si>
  <si>
    <t>Soprall. per verifica lavorazioni per nuovo allacciamento e redazione preventivo</t>
  </si>
  <si>
    <t>Scarifica con rimozione asfalto provvisorio per ripristino con conglomerato bituminoso a caldo.</t>
  </si>
  <si>
    <t>CAR_030624_Nazionale_MSA_T</t>
  </si>
  <si>
    <t>Luglio</t>
  </si>
  <si>
    <t>02/09/2024</t>
  </si>
  <si>
    <t>COS_190724_Bertulla_MOA_T</t>
  </si>
  <si>
    <t>G/A99/COS/4444/0</t>
  </si>
  <si>
    <t>PAL_190724_ZonaIndustriale_MOA_T</t>
  </si>
  <si>
    <t>G/A99/PAL/4444/0</t>
  </si>
  <si>
    <t>COS_200724_Marghero_MOA_T</t>
  </si>
  <si>
    <t>CAR_230724_PzzaGenta_MSA_T</t>
  </si>
  <si>
    <t>I/A02/CEN/M999/0</t>
  </si>
  <si>
    <t>CAR_240724_Castellani_MSF_T</t>
  </si>
  <si>
    <t>I/F11/CAR/M999/0</t>
  </si>
  <si>
    <t>23-24/07/2024</t>
  </si>
  <si>
    <t>G/A99/CAR/4444/0</t>
  </si>
  <si>
    <t>CAR_240724_Valletti_MOF_T</t>
  </si>
  <si>
    <t>MIL_240724_Cabroni_MOA_T</t>
  </si>
  <si>
    <t>G/A99/MIL/4444/0</t>
  </si>
  <si>
    <t>COS_250724_CasaLidora_MSA_T</t>
  </si>
  <si>
    <t>I/A02/COS/M999/0</t>
  </si>
  <si>
    <t>Comune di Calizzano non facente parte del presente affidamento - Rendicontare in AQ</t>
  </si>
  <si>
    <t>Dettagliare ordine di riferimento</t>
  </si>
  <si>
    <t>I/A02/CAR/M999/0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</si>
</sst>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8" formatCode="#,##0.00\ &quot;€&quot;;[Red]\-#,##0.00\ &quot;€&quot;"/>
    <numFmt numFmtId="164" formatCode="#,##0.00\ &quot;€&quot;"/>
    <numFmt numFmtId="165" formatCode="&quot;€&quot;\ #,##0.00"/>
    <numFmt numFmtId="166" formatCode="_-&quot;€&quot;\ * #,##0.00_-;\-&quot;€&quot;\ * #,##0.00_-;_-&quot;€&quot;\ * &quot;-&quot;??_-;_-@_-"/>
  </numFmts>
  <fonts count="23" x14ac:knownFonts="1">
    <font>
      <sz val="11"/>
      <color theme="1"/>
      <name val="Calibri"/>
      <family val="2"/>
      <scheme val="minor"/>
    </font>
    <font>
      <b/>
      <sz val="10"/>
      <color theme="1"/>
      <name val="Arial Rounded MT Bold"/>
      <family val="2"/>
    </font>
    <font>
      <sz val="10"/>
      <color theme="1"/>
      <name val="Arial Rounded MT Bold"/>
      <family val="2"/>
    </font>
    <font>
      <b/>
      <u/>
      <sz val="10"/>
      <color theme="1"/>
      <name val="Arial Rounded MT Bold"/>
      <family val="2"/>
    </font>
    <font>
      <b/>
      <u/>
      <sz val="10"/>
      <color rgb="FFFF0000"/>
      <name val="Arial Rounded MT Bold"/>
      <family val="2"/>
    </font>
    <font>
      <sz val="11"/>
      <color theme="1"/>
      <name val="Arial Rounded MT Bold"/>
      <family val="2"/>
    </font>
    <font>
      <b/>
      <sz val="10"/>
      <name val="Arial Rounded MT Bold"/>
      <family val="2"/>
    </font>
    <font>
      <sz val="10"/>
      <name val="Arial Rounded MT Bold"/>
      <family val="2"/>
    </font>
    <font>
      <b/>
      <sz val="16"/>
      <color theme="1"/>
      <name val="Arial Rounded MT Bold"/>
      <family val="2"/>
    </font>
    <font>
      <b/>
      <u/>
      <sz val="10"/>
      <name val="Arial Rounded MT Bold"/>
      <family val="2"/>
    </font>
    <font>
      <i/>
      <sz val="10"/>
      <name val="Arial Rounded MT Bold"/>
      <family val="2"/>
    </font>
    <font>
      <b/>
      <sz val="11"/>
      <color theme="1"/>
      <name val="Arial Rounded MT Bold"/>
      <family val="2"/>
    </font>
    <font>
      <sz val="8"/>
      <color theme="1"/>
      <name val="Arial Rounded MT Bold"/>
      <family val="2"/>
    </font>
    <font>
      <sz val="9"/>
      <color indexed="81"/>
      <name val="Tahoma"/>
      <family val="2"/>
    </font>
    <font>
      <b/>
      <sz val="9"/>
      <color indexed="81"/>
      <name val="Tahoma"/>
      <family val="2"/>
    </font>
    <font>
      <sz val="10"/>
      <color rgb="FFFF0000"/>
      <name val="Arial Rounded MT Bold"/>
      <family val="2"/>
    </font>
    <font>
      <sz val="8"/>
      <name val="Calibri"/>
      <family val="2"/>
      <scheme val="minor"/>
    </font>
    <font>
      <sz val="20"/>
      <color theme="1"/>
      <name val="Arial Rounded MT Bold"/>
      <family val="2"/>
    </font>
    <font>
      <b/>
      <u/>
      <sz val="16"/>
      <color theme="1"/>
      <name val="Arial Rounded MT Bold"/>
      <family val="2"/>
    </font>
    <font>
      <sz val="11"/>
      <name val="Calibri"/>
      <family val="2"/>
      <scheme val="minor"/>
    </font>
    <font>
      <b/>
      <sz val="10"/>
      <color theme="1"/>
      <name val="Century Gothic"/>
      <family val="2"/>
    </font>
    <font>
      <b/>
      <u/>
      <sz val="20"/>
      <color rgb="FFFF0000"/>
      <name val="Arial Rounded MT Bold"/>
      <family val="2"/>
    </font>
    <font>
      <b/>
      <sz val="10"/>
      <color rgb="FFFF0000"/>
      <name val="Arial Rounded MT Bold"/>
      <family val="2"/>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6">
    <xf numFmtId="0" fontId="0" fillId="0" borderId="0" xfId="0"/>
    <xf numFmtId="0" fontId="2" fillId="0" borderId="1" xfId="0" applyFont="1"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64" fontId="1" fillId="0" borderId="1" xfId="0" applyNumberFormat="1" applyFont="1" applyBorder="1"/>
    <xf numFmtId="0" fontId="2" fillId="0" borderId="0" xfId="0" applyFont="1"/>
    <xf numFmtId="0" fontId="2" fillId="0" borderId="7" xfId="0" applyFont="1" applyBorder="1"/>
    <xf numFmtId="165" fontId="2" fillId="0" borderId="1" xfId="0" applyNumberFormat="1" applyFont="1" applyBorder="1"/>
    <xf numFmtId="0" fontId="2" fillId="0" borderId="0" xfId="0" applyFont="1" applyAlignment="1">
      <alignment horizontal="right"/>
    </xf>
    <xf numFmtId="2" fontId="2" fillId="0" borderId="1" xfId="0" applyNumberFormat="1" applyFont="1" applyBorder="1"/>
    <xf numFmtId="0" fontId="1" fillId="0" borderId="0" xfId="0" applyFont="1" applyAlignment="1">
      <alignment horizontal="right"/>
    </xf>
    <xf numFmtId="164" fontId="1" fillId="0" borderId="4" xfId="0" applyNumberFormat="1" applyFont="1" applyBorder="1"/>
    <xf numFmtId="0" fontId="1" fillId="0" borderId="1" xfId="0" applyFont="1" applyBorder="1" applyAlignment="1">
      <alignment horizontal="right"/>
    </xf>
    <xf numFmtId="0" fontId="1" fillId="3" borderId="13"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3"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 fillId="0" borderId="0" xfId="0" applyFont="1" applyAlignment="1">
      <alignment horizontal="center" vertical="center" wrapText="1"/>
    </xf>
    <xf numFmtId="2" fontId="2" fillId="0" borderId="0" xfId="0" applyNumberFormat="1" applyFont="1" applyAlignment="1">
      <alignment horizontal="left" vertical="center" wrapText="1"/>
    </xf>
    <xf numFmtId="166" fontId="2" fillId="0" borderId="1" xfId="0" applyNumberFormat="1" applyFont="1" applyBorder="1"/>
    <xf numFmtId="0" fontId="2" fillId="0" borderId="0" xfId="0" applyFont="1" applyAlignment="1">
      <alignment horizontal="center"/>
    </xf>
    <xf numFmtId="0" fontId="5" fillId="0" borderId="0" xfId="0" applyFont="1" applyAlignment="1">
      <alignment wrapText="1"/>
    </xf>
    <xf numFmtId="0" fontId="5" fillId="0" borderId="0" xfId="0" applyFont="1"/>
    <xf numFmtId="0" fontId="1" fillId="0" borderId="1" xfId="0" applyFont="1" applyBorder="1"/>
    <xf numFmtId="0" fontId="1" fillId="0" borderId="7" xfId="0" applyFont="1" applyBorder="1" applyAlignment="1">
      <alignment horizontal="right"/>
    </xf>
    <xf numFmtId="164" fontId="2" fillId="0" borderId="1" xfId="0" applyNumberFormat="1" applyFont="1" applyBorder="1"/>
    <xf numFmtId="8" fontId="2" fillId="0" borderId="1" xfId="0" applyNumberFormat="1" applyFont="1" applyBorder="1" applyAlignment="1">
      <alignment vertical="center"/>
    </xf>
    <xf numFmtId="8" fontId="2" fillId="5" borderId="1" xfId="0" applyNumberFormat="1"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7" fontId="7" fillId="0" borderId="1" xfId="0" applyNumberFormat="1" applyFont="1" applyBorder="1" applyAlignment="1">
      <alignment horizontal="right" vertical="center"/>
    </xf>
    <xf numFmtId="7" fontId="7" fillId="0" borderId="1" xfId="0" applyNumberFormat="1" applyFont="1" applyBorder="1" applyAlignment="1">
      <alignment horizontal="left" vertical="center" wrapText="1"/>
    </xf>
    <xf numFmtId="7"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10" fontId="7" fillId="0" borderId="1" xfId="0" applyNumberFormat="1" applyFont="1" applyBorder="1" applyAlignment="1">
      <alignment horizontal="right" vertical="center"/>
    </xf>
    <xf numFmtId="14" fontId="1" fillId="2" borderId="1" xfId="0" applyNumberFormat="1" applyFont="1" applyFill="1" applyBorder="1" applyAlignment="1">
      <alignment horizontal="left" vertical="center"/>
    </xf>
    <xf numFmtId="0" fontId="1" fillId="0" borderId="1" xfId="0" applyFont="1" applyBorder="1" applyAlignment="1">
      <alignment horizontal="center" vertical="top" wrapText="1"/>
    </xf>
    <xf numFmtId="0" fontId="1" fillId="2" borderId="1" xfId="0" applyFont="1" applyFill="1" applyBorder="1" applyAlignment="1">
      <alignment horizontal="left" vertical="center"/>
    </xf>
    <xf numFmtId="0" fontId="1" fillId="2" borderId="1" xfId="0" applyFont="1" applyFill="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center" vertical="center" wrapText="1"/>
    </xf>
    <xf numFmtId="2"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2" fontId="2" fillId="2" borderId="1" xfId="0" applyNumberFormat="1" applyFont="1" applyFill="1" applyBorder="1" applyAlignment="1">
      <alignment horizontal="center" vertical="center"/>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right" vertical="center"/>
    </xf>
    <xf numFmtId="164" fontId="1" fillId="0" borderId="1" xfId="0" applyNumberFormat="1" applyFont="1" applyBorder="1" applyAlignment="1">
      <alignment horizontal="right"/>
    </xf>
    <xf numFmtId="2" fontId="2" fillId="2" borderId="1" xfId="0" applyNumberFormat="1" applyFont="1" applyFill="1" applyBorder="1" applyAlignment="1">
      <alignment vertical="center"/>
    </xf>
    <xf numFmtId="10" fontId="1" fillId="0" borderId="1" xfId="0" applyNumberFormat="1" applyFont="1" applyBorder="1" applyAlignment="1">
      <alignment horizontal="right"/>
    </xf>
    <xf numFmtId="164" fontId="8" fillId="0" borderId="1" xfId="0" applyNumberFormat="1" applyFont="1" applyBorder="1" applyAlignment="1">
      <alignment horizontal="right" vertical="center"/>
    </xf>
    <xf numFmtId="0" fontId="2" fillId="2" borderId="0" xfId="0" applyFont="1" applyFill="1"/>
    <xf numFmtId="0" fontId="2" fillId="0" borderId="1" xfId="0" applyFont="1" applyBorder="1" applyAlignment="1">
      <alignment wrapText="1"/>
    </xf>
    <xf numFmtId="0" fontId="2" fillId="4" borderId="1" xfId="0" applyFont="1" applyFill="1" applyBorder="1"/>
    <xf numFmtId="164" fontId="2" fillId="4" borderId="1" xfId="0" applyNumberFormat="1" applyFont="1" applyFill="1" applyBorder="1"/>
    <xf numFmtId="164" fontId="1" fillId="0" borderId="1" xfId="0" applyNumberFormat="1" applyFont="1" applyBorder="1" applyAlignment="1">
      <alignment horizontal="right" vertical="center"/>
    </xf>
    <xf numFmtId="0" fontId="2" fillId="4" borderId="0" xfId="0" applyFont="1" applyFill="1"/>
    <xf numFmtId="0" fontId="1" fillId="0" borderId="0" xfId="0" applyFont="1"/>
    <xf numFmtId="14" fontId="1" fillId="2" borderId="1" xfId="0" applyNumberFormat="1" applyFont="1" applyFill="1" applyBorder="1" applyAlignment="1">
      <alignment vertical="center"/>
    </xf>
    <xf numFmtId="14" fontId="2" fillId="2" borderId="1" xfId="0" applyNumberFormat="1" applyFont="1" applyFill="1" applyBorder="1" applyAlignment="1">
      <alignment vertical="center"/>
    </xf>
    <xf numFmtId="0" fontId="1" fillId="2" borderId="1" xfId="0" applyFont="1" applyFill="1" applyBorder="1" applyAlignment="1">
      <alignment vertical="center" wrapText="1"/>
    </xf>
    <xf numFmtId="2" fontId="2" fillId="0" borderId="1" xfId="0" applyNumberFormat="1" applyFont="1" applyBorder="1" applyAlignment="1">
      <alignment horizontal="right" vertical="center"/>
    </xf>
    <xf numFmtId="49" fontId="2"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6" fillId="5" borderId="1" xfId="0" applyFont="1" applyFill="1" applyBorder="1" applyAlignment="1">
      <alignment horizontal="center" vertical="center" wrapText="1"/>
    </xf>
    <xf numFmtId="0" fontId="2" fillId="4" borderId="1" xfId="0" applyFont="1" applyFill="1" applyBorder="1" applyAlignment="1">
      <alignment wrapText="1"/>
    </xf>
    <xf numFmtId="164" fontId="2" fillId="4" borderId="1" xfId="0" applyNumberFormat="1" applyFont="1" applyFill="1" applyBorder="1" applyAlignment="1">
      <alignment wrapText="1"/>
    </xf>
    <xf numFmtId="0" fontId="7" fillId="0" borderId="1" xfId="0" applyFont="1" applyBorder="1"/>
    <xf numFmtId="2" fontId="7" fillId="0" borderId="1" xfId="0" applyNumberFormat="1" applyFont="1" applyBorder="1"/>
    <xf numFmtId="165" fontId="7" fillId="0" borderId="1" xfId="0" applyNumberFormat="1" applyFont="1" applyBorder="1"/>
    <xf numFmtId="49" fontId="7" fillId="0" borderId="1" xfId="0" applyNumberFormat="1" applyFont="1" applyBorder="1"/>
    <xf numFmtId="0" fontId="7" fillId="0" borderId="7" xfId="0" applyFont="1" applyBorder="1"/>
    <xf numFmtId="0" fontId="7" fillId="0" borderId="0" xfId="0" applyFont="1"/>
    <xf numFmtId="164" fontId="2" fillId="0" borderId="1" xfId="0" applyNumberFormat="1" applyFont="1" applyBorder="1" applyAlignment="1">
      <alignment wrapText="1"/>
    </xf>
    <xf numFmtId="164" fontId="2" fillId="0" borderId="7" xfId="0" applyNumberFormat="1" applyFont="1" applyBorder="1" applyAlignment="1">
      <alignment horizontal="center" wrapText="1"/>
    </xf>
    <xf numFmtId="164" fontId="2" fillId="6" borderId="1" xfId="0" applyNumberFormat="1" applyFont="1" applyFill="1" applyBorder="1" applyAlignment="1">
      <alignment wrapText="1"/>
    </xf>
    <xf numFmtId="164" fontId="15" fillId="0" borderId="1" xfId="0" applyNumberFormat="1" applyFont="1" applyBorder="1" applyAlignment="1">
      <alignment wrapText="1"/>
    </xf>
    <xf numFmtId="164" fontId="2" fillId="0" borderId="3" xfId="0" applyNumberFormat="1" applyFont="1" applyBorder="1" applyAlignment="1">
      <alignment wrapText="1"/>
    </xf>
    <xf numFmtId="0" fontId="4" fillId="0" borderId="1" xfId="0" applyFont="1" applyBorder="1" applyAlignment="1">
      <alignment horizontal="left"/>
    </xf>
    <xf numFmtId="0" fontId="2" fillId="0" borderId="1" xfId="0" applyFont="1" applyBorder="1" applyAlignment="1">
      <alignment horizontal="left"/>
    </xf>
    <xf numFmtId="49" fontId="1" fillId="0" borderId="1" xfId="0" applyNumberFormat="1" applyFont="1" applyBorder="1" applyAlignment="1">
      <alignment horizontal="left" vertical="center"/>
    </xf>
    <xf numFmtId="0" fontId="1" fillId="0" borderId="1" xfId="0" applyFont="1" applyBorder="1" applyAlignment="1">
      <alignment wrapText="1"/>
    </xf>
    <xf numFmtId="0" fontId="1" fillId="0" borderId="1" xfId="0" applyFont="1" applyBorder="1" applyAlignment="1">
      <alignment vertical="center"/>
    </xf>
    <xf numFmtId="49" fontId="2" fillId="0" borderId="1" xfId="0" applyNumberFormat="1" applyFont="1" applyBorder="1" applyAlignment="1">
      <alignment horizontal="left" vertical="center"/>
    </xf>
    <xf numFmtId="165" fontId="2" fillId="0" borderId="1" xfId="0" applyNumberFormat="1" applyFont="1" applyBorder="1" applyAlignment="1">
      <alignment horizontal="right" vertical="center"/>
    </xf>
    <xf numFmtId="165" fontId="7" fillId="5" borderId="1" xfId="0" applyNumberFormat="1" applyFont="1" applyFill="1" applyBorder="1" applyAlignment="1">
      <alignment horizontal="right" vertical="center"/>
    </xf>
    <xf numFmtId="164" fontId="2" fillId="0" borderId="1" xfId="0" applyNumberFormat="1" applyFont="1" applyBorder="1" applyAlignment="1">
      <alignment vertical="center"/>
    </xf>
    <xf numFmtId="0" fontId="0" fillId="0" borderId="1" xfId="0" applyBorder="1"/>
    <xf numFmtId="0" fontId="0" fillId="0" borderId="1" xfId="0" applyBorder="1" applyAlignment="1">
      <alignment horizontal="left"/>
    </xf>
    <xf numFmtId="8" fontId="2" fillId="0" borderId="1" xfId="0" applyNumberFormat="1" applyFont="1" applyBorder="1"/>
    <xf numFmtId="8" fontId="3" fillId="0" borderId="1" xfId="0" applyNumberFormat="1" applyFont="1" applyBorder="1"/>
    <xf numFmtId="0" fontId="2" fillId="0" borderId="1" xfId="0" applyFont="1" applyBorder="1" applyAlignment="1">
      <alignment horizontal="center" vertical="center" wrapText="1"/>
    </xf>
    <xf numFmtId="0" fontId="2" fillId="0" borderId="1" xfId="0" quotePrefix="1" applyFont="1" applyBorder="1"/>
    <xf numFmtId="0" fontId="0" fillId="5" borderId="1" xfId="0" applyFill="1" applyBorder="1"/>
    <xf numFmtId="164" fontId="2" fillId="0" borderId="1" xfId="0" applyNumberFormat="1" applyFont="1" applyBorder="1" applyAlignment="1">
      <alignment horizontal="right"/>
    </xf>
    <xf numFmtId="0" fontId="2" fillId="2" borderId="1" xfId="0" applyFont="1" applyFill="1" applyBorder="1" applyAlignment="1">
      <alignment horizontal="right"/>
    </xf>
    <xf numFmtId="164" fontId="18" fillId="0" borderId="1" xfId="0" applyNumberFormat="1" applyFont="1" applyBorder="1" applyAlignment="1">
      <alignment horizontal="right" vertical="center"/>
    </xf>
    <xf numFmtId="2" fontId="2" fillId="2" borderId="1" xfId="0" applyNumberFormat="1" applyFont="1" applyFill="1" applyBorder="1" applyAlignment="1">
      <alignment horizontal="right"/>
    </xf>
    <xf numFmtId="0" fontId="1" fillId="0" borderId="2" xfId="0" applyFont="1" applyBorder="1" applyAlignment="1">
      <alignment horizontal="left" vertical="center" wrapText="1"/>
    </xf>
    <xf numFmtId="0" fontId="0" fillId="0" borderId="0" xfId="0" applyAlignment="1">
      <alignment wrapText="1"/>
    </xf>
    <xf numFmtId="14" fontId="2" fillId="0" borderId="0" xfId="0" applyNumberFormat="1" applyFont="1" applyAlignment="1">
      <alignment horizontal="center" vertical="center" wrapText="1"/>
    </xf>
    <xf numFmtId="0" fontId="19" fillId="0" borderId="0" xfId="0" applyFont="1"/>
    <xf numFmtId="14" fontId="2" fillId="0" borderId="1" xfId="0" quotePrefix="1" applyNumberFormat="1" applyFont="1" applyBorder="1"/>
    <xf numFmtId="0" fontId="2" fillId="0" borderId="1" xfId="0" applyFont="1" applyBorder="1" applyAlignment="1">
      <alignment horizontal="right"/>
    </xf>
    <xf numFmtId="164" fontId="15" fillId="0" borderId="4" xfId="0" applyNumberFormat="1" applyFont="1" applyBorder="1"/>
    <xf numFmtId="0" fontId="15" fillId="0" borderId="0" xfId="0" applyFont="1" applyAlignment="1">
      <alignment horizontal="right"/>
    </xf>
    <xf numFmtId="0" fontId="15" fillId="0" borderId="4" xfId="0" applyFont="1" applyBorder="1" applyAlignment="1">
      <alignment horizontal="right"/>
    </xf>
    <xf numFmtId="164" fontId="15" fillId="0" borderId="1" xfId="0" applyNumberFormat="1" applyFont="1" applyBorder="1"/>
    <xf numFmtId="0" fontId="15" fillId="0" borderId="1" xfId="0" applyFont="1" applyBorder="1" applyAlignment="1">
      <alignment horizontal="center"/>
    </xf>
    <xf numFmtId="14" fontId="1" fillId="0" borderId="1" xfId="0" applyNumberFormat="1" applyFont="1" applyBorder="1" applyAlignment="1">
      <alignment horizontal="left" vertical="center"/>
    </xf>
    <xf numFmtId="14" fontId="20" fillId="0" borderId="1" xfId="0" applyNumberFormat="1" applyFont="1" applyBorder="1" applyAlignment="1">
      <alignment vertical="center"/>
    </xf>
    <xf numFmtId="164" fontId="2" fillId="0" borderId="7" xfId="0" applyNumberFormat="1" applyFont="1" applyBorder="1" applyAlignment="1">
      <alignment wrapText="1"/>
    </xf>
    <xf numFmtId="164" fontId="2" fillId="0" borderId="4" xfId="0" applyNumberFormat="1" applyFont="1" applyBorder="1" applyAlignment="1">
      <alignment wrapText="1"/>
    </xf>
    <xf numFmtId="0" fontId="1" fillId="3" borderId="1" xfId="0" applyFont="1" applyFill="1" applyBorder="1" applyAlignment="1">
      <alignment vertical="center" wrapText="1"/>
    </xf>
    <xf numFmtId="3" fontId="2" fillId="0" borderId="1" xfId="0" applyNumberFormat="1" applyFont="1" applyBorder="1" applyAlignment="1">
      <alignment wrapText="1"/>
    </xf>
    <xf numFmtId="164" fontId="21" fillId="0" borderId="1" xfId="0" applyNumberFormat="1" applyFont="1" applyBorder="1" applyAlignment="1">
      <alignment wrapText="1"/>
    </xf>
    <xf numFmtId="164" fontId="21" fillId="0" borderId="7" xfId="0" applyNumberFormat="1" applyFont="1" applyBorder="1" applyAlignment="1">
      <alignment wrapText="1"/>
    </xf>
    <xf numFmtId="164" fontId="21" fillId="0" borderId="4" xfId="0" applyNumberFormat="1" applyFont="1" applyBorder="1" applyAlignment="1">
      <alignment wrapText="1"/>
    </xf>
    <xf numFmtId="0" fontId="21" fillId="0" borderId="1" xfId="0" applyFont="1" applyBorder="1" applyAlignment="1">
      <alignment horizontal="right"/>
    </xf>
    <xf numFmtId="0" fontId="21" fillId="0" borderId="1" xfId="0" applyFont="1" applyBorder="1"/>
    <xf numFmtId="8" fontId="15" fillId="0" borderId="1" xfId="0" applyNumberFormat="1" applyFont="1" applyBorder="1"/>
    <xf numFmtId="0" fontId="1" fillId="0" borderId="1" xfId="0"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right" vertical="center" wrapText="1"/>
    </xf>
    <xf numFmtId="14" fontId="2" fillId="0" borderId="1" xfId="0" applyNumberFormat="1" applyFont="1" applyBorder="1" applyAlignment="1">
      <alignment vertical="top" wrapText="1"/>
    </xf>
    <xf numFmtId="164" fontId="2" fillId="6" borderId="1" xfId="0" applyNumberFormat="1" applyFont="1" applyFill="1" applyBorder="1" applyAlignment="1">
      <alignment horizontal="justify" vertical="center" wrapText="1"/>
    </xf>
    <xf numFmtId="164" fontId="2" fillId="0" borderId="1" xfId="0" applyNumberFormat="1" applyFont="1" applyBorder="1" applyAlignment="1">
      <alignment horizontal="justify" vertical="center" wrapText="1"/>
    </xf>
    <xf numFmtId="0" fontId="1" fillId="3" borderId="1" xfId="0" applyFont="1" applyFill="1" applyBorder="1" applyAlignment="1">
      <alignment horizontal="justify" vertical="center" wrapText="1"/>
    </xf>
    <xf numFmtId="166" fontId="2" fillId="0" borderId="1" xfId="0" applyNumberFormat="1" applyFont="1" applyBorder="1" applyAlignment="1">
      <alignment horizontal="justify" vertical="center"/>
    </xf>
    <xf numFmtId="0" fontId="0" fillId="0" borderId="0" xfId="0" applyAlignment="1">
      <alignment horizontal="justify" vertical="center"/>
    </xf>
    <xf numFmtId="0" fontId="2" fillId="0" borderId="1" xfId="0" applyFont="1" applyBorder="1" applyAlignment="1">
      <alignment horizontal="justify" vertical="center" wrapText="1"/>
    </xf>
    <xf numFmtId="49" fontId="2" fillId="0" borderId="1" xfId="0" applyNumberFormat="1" applyFont="1" applyBorder="1" applyAlignment="1">
      <alignment horizontal="justify" vertical="center"/>
    </xf>
    <xf numFmtId="165" fontId="2" fillId="0" borderId="1" xfId="0" applyNumberFormat="1" applyFont="1" applyBorder="1" applyAlignment="1">
      <alignment horizontal="justify" vertical="center"/>
    </xf>
    <xf numFmtId="0" fontId="2" fillId="0" borderId="1" xfId="0" applyFont="1" applyBorder="1" applyAlignment="1">
      <alignment horizontal="justify" vertical="center"/>
    </xf>
    <xf numFmtId="0" fontId="2" fillId="0" borderId="1" xfId="0" quotePrefix="1" applyFont="1" applyBorder="1" applyAlignment="1">
      <alignment horizontal="justify" vertical="center"/>
    </xf>
    <xf numFmtId="14" fontId="2" fillId="0" borderId="1" xfId="0" quotePrefix="1" applyNumberFormat="1" applyFont="1" applyBorder="1" applyAlignment="1">
      <alignment horizontal="justify" vertical="center"/>
    </xf>
    <xf numFmtId="14" fontId="2" fillId="0" borderId="1" xfId="0" applyNumberFormat="1" applyFont="1" applyBorder="1" applyAlignment="1">
      <alignment horizontal="justify" vertical="center"/>
    </xf>
    <xf numFmtId="0" fontId="2" fillId="2" borderId="1" xfId="0" quotePrefix="1" applyFont="1" applyFill="1" applyBorder="1" applyAlignment="1">
      <alignment horizontal="justify" vertical="center"/>
    </xf>
    <xf numFmtId="14" fontId="2" fillId="2" borderId="1" xfId="0" quotePrefix="1" applyNumberFormat="1" applyFont="1" applyFill="1" applyBorder="1" applyAlignment="1">
      <alignment horizontal="justify" vertical="center"/>
    </xf>
    <xf numFmtId="2" fontId="2" fillId="0" borderId="1" xfId="0" applyNumberFormat="1" applyFont="1" applyBorder="1" applyAlignment="1">
      <alignment horizontal="justify" vertical="center"/>
    </xf>
    <xf numFmtId="0" fontId="1" fillId="0" borderId="0" xfId="0" applyFont="1" applyAlignment="1">
      <alignment horizontal="justify" vertical="center"/>
    </xf>
    <xf numFmtId="0" fontId="1" fillId="0" borderId="4" xfId="0" applyFont="1" applyBorder="1" applyAlignment="1">
      <alignment horizontal="justify" vertical="center"/>
    </xf>
    <xf numFmtId="0" fontId="7" fillId="0" borderId="1" xfId="0" applyFont="1" applyBorder="1" applyAlignment="1">
      <alignment horizontal="left"/>
    </xf>
    <xf numFmtId="14" fontId="2" fillId="0" borderId="1" xfId="0" applyNumberFormat="1" applyFont="1" applyBorder="1" applyAlignment="1">
      <alignment horizontal="left"/>
    </xf>
    <xf numFmtId="14" fontId="7" fillId="0" borderId="1" xfId="0" applyNumberFormat="1" applyFont="1" applyBorder="1" applyAlignment="1">
      <alignment horizontal="left"/>
    </xf>
    <xf numFmtId="10" fontId="2" fillId="0" borderId="0" xfId="0" applyNumberFormat="1" applyFont="1"/>
    <xf numFmtId="0" fontId="2" fillId="0" borderId="1" xfId="0" applyFont="1" applyBorder="1" applyAlignment="1">
      <alignment vertical="center"/>
    </xf>
    <xf numFmtId="0" fontId="2" fillId="2" borderId="1" xfId="0" applyFont="1" applyFill="1" applyBorder="1"/>
    <xf numFmtId="14" fontId="2" fillId="2" borderId="1" xfId="0" applyNumberFormat="1" applyFont="1" applyFill="1" applyBorder="1"/>
    <xf numFmtId="14" fontId="2" fillId="0" borderId="1" xfId="0" applyNumberFormat="1" applyFont="1" applyBorder="1"/>
    <xf numFmtId="0" fontId="7" fillId="0" borderId="1" xfId="0" applyFont="1" applyBorder="1" applyAlignment="1">
      <alignment wrapText="1"/>
    </xf>
    <xf numFmtId="0" fontId="7" fillId="0" borderId="1" xfId="0" applyFont="1" applyBorder="1" applyAlignment="1">
      <alignment horizontal="center" wrapText="1"/>
    </xf>
    <xf numFmtId="7" fontId="7" fillId="0" borderId="1" xfId="0" applyNumberFormat="1" applyFont="1" applyBorder="1"/>
    <xf numFmtId="7" fontId="7" fillId="0" borderId="7" xfId="0" applyNumberFormat="1" applyFont="1" applyBorder="1"/>
    <xf numFmtId="10" fontId="7" fillId="0" borderId="1" xfId="0" applyNumberFormat="1" applyFont="1" applyBorder="1"/>
    <xf numFmtId="0" fontId="15" fillId="4" borderId="1" xfId="0" applyFont="1" applyFill="1" applyBorder="1"/>
    <xf numFmtId="0" fontId="15" fillId="4" borderId="1" xfId="0" applyFont="1" applyFill="1" applyBorder="1" applyAlignment="1">
      <alignment wrapText="1"/>
    </xf>
    <xf numFmtId="164" fontId="15" fillId="4" borderId="1" xfId="0" applyNumberFormat="1" applyFont="1" applyFill="1" applyBorder="1"/>
    <xf numFmtId="2" fontId="15" fillId="2" borderId="1" xfId="0" applyNumberFormat="1" applyFont="1" applyFill="1" applyBorder="1" applyAlignment="1">
      <alignment horizontal="right"/>
    </xf>
    <xf numFmtId="164" fontId="15" fillId="0" borderId="1" xfId="0" applyNumberFormat="1" applyFont="1" applyBorder="1" applyAlignment="1">
      <alignment horizontal="right" vertical="center"/>
    </xf>
    <xf numFmtId="0" fontId="15" fillId="0" borderId="0" xfId="0" applyFont="1"/>
    <xf numFmtId="0" fontId="1" fillId="3" borderId="7" xfId="0" applyFont="1" applyFill="1" applyBorder="1" applyAlignment="1">
      <alignment horizontal="center"/>
    </xf>
    <xf numFmtId="0" fontId="1" fillId="3" borderId="4" xfId="0" applyFont="1" applyFill="1" applyBorder="1" applyAlignment="1">
      <alignment horizontal="center"/>
    </xf>
    <xf numFmtId="0" fontId="8" fillId="3" borderId="7" xfId="0" applyFont="1" applyFill="1" applyBorder="1" applyAlignment="1">
      <alignment horizontal="center"/>
    </xf>
    <xf numFmtId="0" fontId="8" fillId="3" borderId="4" xfId="0" applyFont="1" applyFill="1" applyBorder="1" applyAlignment="1">
      <alignment horizontal="center"/>
    </xf>
    <xf numFmtId="0" fontId="8" fillId="3" borderId="3" xfId="0" applyFont="1" applyFill="1" applyBorder="1" applyAlignment="1">
      <alignment horizontal="center"/>
    </xf>
    <xf numFmtId="0" fontId="2" fillId="0" borderId="7"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1" fillId="0" borderId="14" xfId="0" applyFont="1" applyBorder="1" applyAlignment="1">
      <alignment horizontal="center" vertical="top"/>
    </xf>
    <xf numFmtId="0" fontId="1" fillId="0" borderId="10" xfId="0" applyFont="1" applyBorder="1" applyAlignment="1">
      <alignment horizontal="center" vertical="top"/>
    </xf>
    <xf numFmtId="0" fontId="1" fillId="0" borderId="12" xfId="0" applyFont="1" applyBorder="1" applyAlignment="1">
      <alignment horizontal="center" vertical="top"/>
    </xf>
    <xf numFmtId="0" fontId="1" fillId="0" borderId="11" xfId="0" applyFont="1" applyBorder="1" applyAlignment="1">
      <alignment horizontal="center" vertical="top"/>
    </xf>
    <xf numFmtId="0" fontId="1" fillId="0" borderId="0" xfId="0" applyFont="1" applyAlignment="1">
      <alignment horizontal="center" vertical="top"/>
    </xf>
    <xf numFmtId="0" fontId="1" fillId="0" borderId="15" xfId="0" applyFont="1" applyBorder="1" applyAlignment="1">
      <alignment horizontal="center" vertical="top"/>
    </xf>
    <xf numFmtId="0" fontId="1" fillId="0" borderId="16"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14" xfId="0" applyFont="1" applyBorder="1" applyAlignment="1">
      <alignment horizontal="left" vertical="top"/>
    </xf>
    <xf numFmtId="0" fontId="1" fillId="0" borderId="10" xfId="0" applyFont="1" applyBorder="1" applyAlignment="1">
      <alignment horizontal="left" vertical="top"/>
    </xf>
    <xf numFmtId="0" fontId="1" fillId="0" borderId="12" xfId="0" applyFont="1" applyBorder="1" applyAlignment="1">
      <alignment horizontal="left" vertical="top"/>
    </xf>
    <xf numFmtId="0" fontId="1" fillId="2" borderId="16" xfId="0" applyFont="1" applyFill="1" applyBorder="1" applyAlignment="1">
      <alignment horizontal="center" vertical="top"/>
    </xf>
    <xf numFmtId="0" fontId="1" fillId="2" borderId="8" xfId="0" applyFont="1" applyFill="1" applyBorder="1" applyAlignment="1">
      <alignment horizontal="center" vertical="top"/>
    </xf>
    <xf numFmtId="0" fontId="1" fillId="2" borderId="9" xfId="0" applyFont="1" applyFill="1" applyBorder="1" applyAlignment="1">
      <alignment horizontal="center" vertical="top"/>
    </xf>
    <xf numFmtId="0" fontId="8" fillId="0" borderId="1" xfId="0" applyFont="1" applyBorder="1" applyAlignment="1">
      <alignment horizontal="right" vertical="center"/>
    </xf>
    <xf numFmtId="0" fontId="1" fillId="0" borderId="1" xfId="0" applyFont="1" applyBorder="1" applyAlignment="1">
      <alignment horizontal="left"/>
    </xf>
    <xf numFmtId="0" fontId="1" fillId="0" borderId="1" xfId="0" applyFont="1" applyBorder="1" applyAlignment="1">
      <alignment horizontal="right"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xf>
    <xf numFmtId="0" fontId="1" fillId="0" borderId="7" xfId="0" applyFont="1" applyBorder="1" applyAlignment="1">
      <alignment horizontal="center" vertical="top"/>
    </xf>
    <xf numFmtId="0" fontId="1" fillId="0" borderId="3" xfId="0" applyFont="1" applyBorder="1" applyAlignment="1">
      <alignment horizontal="center"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2" borderId="15" xfId="0" applyFont="1" applyFill="1" applyBorder="1" applyAlignment="1">
      <alignment horizontal="center" vertical="top"/>
    </xf>
    <xf numFmtId="0" fontId="1" fillId="2" borderId="2" xfId="0" applyFont="1" applyFill="1" applyBorder="1" applyAlignment="1">
      <alignment horizontal="center" vertical="top"/>
    </xf>
    <xf numFmtId="0" fontId="1" fillId="2" borderId="6" xfId="0" applyFont="1" applyFill="1" applyBorder="1" applyAlignment="1">
      <alignment horizontal="center" vertical="top"/>
    </xf>
    <xf numFmtId="0" fontId="22" fillId="0" borderId="14" xfId="0" applyFont="1" applyBorder="1" applyAlignment="1">
      <alignment horizontal="center" vertical="top"/>
    </xf>
    <xf numFmtId="0" fontId="22" fillId="0" borderId="10" xfId="0" applyFont="1" applyBorder="1" applyAlignment="1">
      <alignment horizontal="center" vertical="top"/>
    </xf>
    <xf numFmtId="0" fontId="22" fillId="0" borderId="12" xfId="0" applyFont="1" applyBorder="1" applyAlignment="1">
      <alignment horizontal="center" vertical="top"/>
    </xf>
    <xf numFmtId="0" fontId="22" fillId="0" borderId="11" xfId="0" applyFont="1" applyBorder="1" applyAlignment="1">
      <alignment horizontal="center" vertical="top"/>
    </xf>
    <xf numFmtId="0" fontId="22" fillId="0" borderId="0" xfId="0" applyFont="1" applyAlignment="1">
      <alignment horizontal="center" vertical="top"/>
    </xf>
    <xf numFmtId="0" fontId="22" fillId="0" borderId="15" xfId="0" applyFont="1" applyBorder="1" applyAlignment="1">
      <alignment horizontal="center" vertical="top"/>
    </xf>
    <xf numFmtId="0" fontId="22" fillId="0" borderId="16" xfId="0" applyFont="1" applyBorder="1" applyAlignment="1">
      <alignment horizontal="center" vertical="top"/>
    </xf>
    <xf numFmtId="0" fontId="22" fillId="0" borderId="8" xfId="0" applyFont="1" applyBorder="1" applyAlignment="1">
      <alignment horizontal="center" vertical="top"/>
    </xf>
    <xf numFmtId="0" fontId="22" fillId="0" borderId="9" xfId="0" applyFont="1" applyBorder="1" applyAlignment="1">
      <alignment horizontal="center" vertical="top"/>
    </xf>
    <xf numFmtId="0" fontId="1" fillId="0" borderId="7"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14" fontId="1" fillId="0" borderId="14" xfId="0" applyNumberFormat="1" applyFont="1" applyBorder="1" applyAlignment="1">
      <alignment horizontal="left" vertical="top"/>
    </xf>
    <xf numFmtId="14" fontId="1" fillId="0" borderId="10" xfId="0" applyNumberFormat="1" applyFont="1" applyBorder="1" applyAlignment="1">
      <alignment horizontal="left" vertical="top"/>
    </xf>
    <xf numFmtId="14" fontId="1" fillId="0" borderId="12" xfId="0" applyNumberFormat="1" applyFont="1" applyBorder="1" applyAlignment="1">
      <alignment horizontal="left" vertical="top"/>
    </xf>
    <xf numFmtId="14" fontId="1" fillId="2" borderId="11" xfId="0" applyNumberFormat="1" applyFont="1" applyFill="1" applyBorder="1" applyAlignment="1">
      <alignment horizontal="center" vertical="top"/>
    </xf>
    <xf numFmtId="14" fontId="1" fillId="2" borderId="0" xfId="0" applyNumberFormat="1" applyFont="1" applyFill="1" applyAlignment="1">
      <alignment horizontal="center" vertical="top"/>
    </xf>
    <xf numFmtId="14" fontId="1" fillId="2" borderId="15" xfId="0" applyNumberFormat="1" applyFont="1" applyFill="1" applyBorder="1" applyAlignment="1">
      <alignment horizontal="center" vertical="top"/>
    </xf>
    <xf numFmtId="14" fontId="1" fillId="2" borderId="16" xfId="0" applyNumberFormat="1" applyFont="1" applyFill="1" applyBorder="1" applyAlignment="1">
      <alignment horizontal="center" vertical="top"/>
    </xf>
    <xf numFmtId="14" fontId="1" fillId="2" borderId="8" xfId="0" applyNumberFormat="1" applyFont="1" applyFill="1" applyBorder="1" applyAlignment="1">
      <alignment horizontal="center" vertical="top"/>
    </xf>
    <xf numFmtId="14" fontId="1" fillId="2" borderId="9" xfId="0" applyNumberFormat="1" applyFont="1" applyFill="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justify" vertical="center" wrapText="1"/>
    </xf>
    <xf numFmtId="0" fontId="2" fillId="0" borderId="1" xfId="0" applyFont="1" applyBorder="1" applyAlignment="1">
      <alignment horizontal="left" vertical="top" wrapText="1"/>
    </xf>
    <xf numFmtId="0" fontId="2" fillId="0" borderId="1" xfId="0" applyFont="1" applyBorder="1" applyAlignment="1">
      <alignment horizontal="center"/>
    </xf>
    <xf numFmtId="2" fontId="1" fillId="0" borderId="1" xfId="0" applyNumberFormat="1" applyFont="1" applyBorder="1" applyAlignment="1">
      <alignment horizontal="center"/>
    </xf>
    <xf numFmtId="0" fontId="1" fillId="0" borderId="1" xfId="0" applyFont="1" applyBorder="1" applyAlignment="1">
      <alignment horizontal="center"/>
    </xf>
    <xf numFmtId="0" fontId="15" fillId="0" borderId="7"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2" fillId="3" borderId="8" xfId="0" applyFont="1" applyFill="1" applyBorder="1" applyAlignment="1">
      <alignment horizontal="center"/>
    </xf>
    <xf numFmtId="0" fontId="2" fillId="3" borderId="9" xfId="0" applyFont="1" applyFill="1" applyBorder="1" applyAlignment="1">
      <alignment horizontal="center"/>
    </xf>
    <xf numFmtId="0" fontId="5" fillId="0" borderId="0" xfId="0" applyFont="1" applyAlignment="1">
      <alignment horizontal="center" wrapText="1"/>
    </xf>
    <xf numFmtId="0" fontId="2" fillId="0" borderId="0" xfId="0" applyFont="1" applyAlignment="1">
      <alignment horizontal="center" vertical="center" wrapText="1"/>
    </xf>
    <xf numFmtId="0" fontId="8" fillId="0" borderId="0" xfId="0" applyFont="1" applyAlignment="1">
      <alignment horizontal="left" vertical="center" wrapText="1"/>
    </xf>
    <xf numFmtId="0" fontId="3" fillId="3" borderId="1" xfId="0" applyFont="1" applyFill="1" applyBorder="1" applyAlignment="1">
      <alignment horizontal="center" vertical="center"/>
    </xf>
    <xf numFmtId="0" fontId="17" fillId="0" borderId="2" xfId="0" applyFont="1" applyBorder="1" applyAlignment="1">
      <alignment horizontal="center" vertical="center" textRotation="90"/>
    </xf>
    <xf numFmtId="0" fontId="17" fillId="0" borderId="5" xfId="0" applyFont="1" applyBorder="1" applyAlignment="1">
      <alignment horizontal="center" vertical="center" textRotation="90"/>
    </xf>
    <xf numFmtId="0" fontId="17" fillId="0" borderId="6" xfId="0" applyFont="1" applyBorder="1" applyAlignment="1">
      <alignment horizontal="center" vertical="center" textRotation="90"/>
    </xf>
    <xf numFmtId="0" fontId="1"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3"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9" fillId="0" borderId="7"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2" fillId="0" borderId="7" xfId="0" applyFont="1" applyBorder="1" applyAlignment="1">
      <alignment horizontal="right"/>
    </xf>
    <xf numFmtId="0" fontId="2" fillId="0" borderId="4" xfId="0" applyFont="1" applyBorder="1" applyAlignment="1">
      <alignment horizontal="right"/>
    </xf>
    <xf numFmtId="0" fontId="2" fillId="0" borderId="3" xfId="0" applyFont="1" applyBorder="1" applyAlignment="1">
      <alignment horizontal="right"/>
    </xf>
    <xf numFmtId="0" fontId="15" fillId="0" borderId="7"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164" fontId="1" fillId="6" borderId="2" xfId="0" applyNumberFormat="1" applyFont="1" applyFill="1" applyBorder="1" applyAlignment="1">
      <alignment horizontal="center" vertical="center" wrapText="1"/>
    </xf>
    <xf numFmtId="164" fontId="1" fillId="6" borderId="5" xfId="0" applyNumberFormat="1" applyFont="1" applyFill="1" applyBorder="1" applyAlignment="1">
      <alignment horizontal="center" vertical="center" wrapText="1"/>
    </xf>
    <xf numFmtId="164" fontId="1" fillId="6" borderId="6" xfId="0" applyNumberFormat="1" applyFont="1" applyFill="1" applyBorder="1" applyAlignment="1">
      <alignment horizontal="center" vertical="center" wrapText="1"/>
    </xf>
    <xf numFmtId="164" fontId="2" fillId="0" borderId="7" xfId="0" applyNumberFormat="1" applyFont="1" applyBorder="1" applyAlignment="1">
      <alignment horizontal="center" wrapText="1"/>
    </xf>
    <xf numFmtId="164" fontId="2" fillId="0" borderId="4" xfId="0" applyNumberFormat="1" applyFont="1" applyBorder="1" applyAlignment="1">
      <alignment horizontal="center" wrapText="1"/>
    </xf>
    <xf numFmtId="164" fontId="2" fillId="0" borderId="4" xfId="0" applyNumberFormat="1" applyFont="1" applyBorder="1" applyAlignment="1">
      <alignment horizontal="justify" vertical="center" wrapText="1"/>
    </xf>
    <xf numFmtId="164" fontId="2" fillId="0" borderId="3" xfId="0" applyNumberFormat="1" applyFont="1" applyBorder="1" applyAlignment="1">
      <alignment horizontal="center" wrapText="1"/>
    </xf>
  </cellXfs>
  <cellStyles count="1">
    <cellStyle name="Normale" xfId="0" builtinId="0"/>
  </cellStyles>
  <dxfs count="0"/>
  <tableStyles count="0" defaultTableStyle="TableStyleMedium2" defaultPivotStyle="PivotStyleLight16"/>
  <colors>
    <mruColors>
      <color rgb="FFFF33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00C4E69-B1FA-4545-A63C-C12542750C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C1B44E6-89A0-42F7-9971-440F5C4DC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5EBFC32-7385-47CC-90D8-18572DE85D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A4D2859-67C5-4807-9290-50BC282DA5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E69F22-7395-4C36-BD15-9A0CB32C10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918BC95-2C0C-4965-B71B-421289796C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F9E0969-991B-4D1E-A57E-4E46786648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0E118C8-2E41-4BAC-8010-F47DD6AA2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A734A3-871B-4DA0-B646-F6BE236D32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51D8B29-B3A1-497E-BF7C-A0BA43D4B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5E01979-7AF7-4EFE-8A70-6B723421BE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11CE2544-9D78-4A44-8A3F-D3FAB8210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783B76-BB19-4124-8D4E-348635616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F7F542-8C36-425E-B12A-374BDF19F3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A5AE295-D18B-4D7B-82E4-EEAF4C1202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2F51567-C524-4AFB-86FF-9623367E8A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29EE467-0BC1-4572-B430-A4FE527472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1454B52-95A6-491E-A64B-0ABB908715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0CFF5558-0CFB-4682-9422-FAAF59A96D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C53427A-179D-4F90-A109-90A36485D2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2E17E7D-3FC2-41F9-8FB0-5C48142C6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B87B71-412B-4F47-A259-58D55460C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910AB17-117E-41AB-A1A1-6606C3327E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C7CC8C6-88EA-4612-A818-F483C172C7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808310F-FE1A-4649-9FEC-D58BBDFB7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C72DB8-8A2A-475C-88FD-10D2CFD1B4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148E2E3-D29C-4A2F-AE08-3B4C56BEBC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032FF5F-4042-4823-9058-D9F1068BF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2D08D85-0B7C-4DF9-834C-7375274A57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9EE3AE87-D105-47A3-AF00-48BD900EC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E78C986-9E47-4315-97FC-4031E13D3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450D004-238D-43B4-A489-50A2060FB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5AE42B7-4066-4635-AA90-0479F53A5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3C83E80-E2D8-48C8-9CAB-195929DBCD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C482446-9DE1-45EC-8C40-41CB0A3A51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DCF520-9450-4D18-86AD-75A96E364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F3A9741-68CD-4150-8B3F-E839D4EBE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7B9530C-A197-4282-9CB6-36975DCE6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91DC3E5-4015-49F4-9464-DAFB1BB67E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0769D80-47E7-435E-A19C-B958FD02B1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8ADBDFE-5BBD-4740-A6D0-86FF210B3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E33C29F-A0BB-4AD8-8127-735E697539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9198ADD-B6EF-43DF-AC70-EA3DF3E599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EFE27D95-6198-4C2F-BEAC-93896AFE3A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9D1407D-BF22-477C-98DE-E9AF69D9A4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FFE4748-A39C-4E42-9B92-C554AC3C54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18FCAF3-8687-4D0C-8CC3-BF8F8C9751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314D800-0F2E-419E-87A3-AF0F2641AF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B0FEF1A-4788-451E-8FA1-C19987D43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3DF918F-0A9C-48B6-A4E0-4E1EA93B77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50C857-7F2A-401C-87B5-1E180958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8BAE00A-D359-42A6-9E1A-409F43C70D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BBBF0EE-CB7A-473C-AA71-1D8AD1784C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16E30CE-07D0-4741-8AE0-9BBDE5586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4E3A92CD-26EA-4790-BF46-FC340A4B7F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BD573F6-0263-43CC-9B60-62BD758B95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1ABB608-1FD2-40B4-A2E7-3B711F9FE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F9AC6917-81D1-420E-86CF-688C91A8EE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4BFC43F3-9A54-480A-9CD4-EF01893E0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EAB0A0D-7471-40B3-9A14-5EAF852F3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76B8866-B8DC-4CDA-9272-CC7FFD9548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836044-B215-4175-909D-5A4E17C416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165FF71-E2DA-47BD-A250-18D5A9A23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F0C5F-87AF-474A-94F0-458A1F3732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C9011FC-96CA-468C-A2EB-F8113E4C2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4103185-742D-4FE9-9200-FC7746614D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51EDA79-16CB-4FA3-8D7C-F358AF59AF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A8786E0C-20EC-462A-848E-45D36B4B4D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13D65-D301-4090-9667-3403725D6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5BAE9CB5-AF9E-4EBF-99EC-FCD64AB584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F6B0385-CE39-4F28-8994-D6FE06E970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7987E7C-94F5-46A4-9BBE-BBB65801F3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1F3DCE4-3008-45A4-B1B2-4E644E857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CF6A171-6EE3-487C-A396-6E99B5B06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D68C11B-94A1-4EC6-8BD9-8A9352333B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B15D50E-7E3A-44C8-BEAF-440FCAA363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3E5955B-0750-452A-A812-EF97468F9F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1818F1F-6570-4AF6-B9D7-A1BBE3541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4D976C1-973A-4A9F-900D-33F9D9893C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1AFA42B6-AE75-412C-A812-53F9633C1A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D5C8CD67-8848-4A7C-8CA2-0F29A74CAD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3C87CDE-5E5F-463E-BD62-9A291BC71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3E0870A-BAA3-450D-961B-45DD2A47E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EE58256B-9429-4F08-A4D9-945BC92448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C279F1-F946-4014-AC62-E6F7AF002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C5A098E-BF82-4D6A-8AE6-50E1CE344D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C4F3CFD-F6D6-471F-876F-A24DB4808A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FEF104C-4837-4FED-B140-A5F6C48857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6045B55-452A-4A8E-8C7B-2D8364AF6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3DE97BF-6451-4452-AA6A-9A7271E5CD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0260E1-6534-4045-887E-A4B256622B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80BEF88-C805-45BA-B659-0D2F2925E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64DC323-7E10-4BA9-8C8E-572551073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399E224-3595-457E-987C-6B5E862FCF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EB811CF-6F96-4E99-93FA-FB99D74D01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BE46270-B7E3-4B81-A248-5C9AED7D6D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382EBBC-422B-4A12-9CD1-0A84DF5EB8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D8B0191-A2C3-446F-AC89-E819E5B18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66BD05E-AF3F-474F-B7B7-06E5D834E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26AFF44-EB01-4FE4-8706-D555EC82A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A70C63-8695-44EB-AE4E-8F18FEE774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63F5DC3-89C2-40B7-948A-A7D059656A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3D7D4E1-1A62-456D-8365-F60A394A43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383DEE47-D3CB-4D31-A6A5-6478DC674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3D70EA8-FA46-4C49-8560-B5A6744C1A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5633E4E-7EAF-4317-AAF7-F9436B0789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C57ADFD-8795-49A7-9E3E-59506899B5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5A6C6F0-8F34-4409-971F-948032AB68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3D9E362-1D7C-44E1-8818-7C9840CC56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9D29E95-891C-4A40-B53A-D8754EDF53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B567DB8-2FEA-4E03-9222-18FA2B71B8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7A656A3-A5EE-46E0-9660-EAAAEF8095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5EA07EC-7400-4F45-94B6-665910D47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E58AE3C-724A-4B9C-9F53-DC062AFE9A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45E5816-1798-4B65-9FC9-531DD14EF5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80EDA25-71A3-488C-BB8B-E3873A59E8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90361CE-1527-4BF9-83AB-5F32E91C96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F173C67-336C-41B7-B6B8-1893A59FE9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B8691818-9848-4F44-AD38-64896FEE0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9637F35-FC8C-498E-A1EB-1C3B6893C5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533593A-8090-4D5A-B17E-6BEDA45B9B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C9C3626-22F0-43DA-9A3C-5D0A6C1322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2B60D57-BA30-412D-99BF-0E8B0D6631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856670C-3BDA-42B7-86B3-50FC230AA7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492C0E-88E4-4E1E-B209-3CBFC1873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3BE6B82D-6433-4557-9C97-4070EE1652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EF9DE94-0200-4740-83E8-F489B7137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22580562-D597-499D-BE99-4942A86770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07BC336-0E51-43E3-B95D-1E8F8DAB7F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C7BE594-E2AD-4C54-AB61-79748ECE19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74676A-9618-4F03-996A-A54EF3F4E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5EA45D5D-56EF-4860-BFB8-8742AFA09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484AFC-522A-447F-B4B7-4D2CC4E1D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D776B3F-721D-4424-885C-40578D406F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D29ED4A-F1FC-449C-94CC-859CB1002A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15FA1C9-351D-44D0-90F0-4D15F7DEF0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FEA587B-E858-4BFE-9931-9BA36A5522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BCB8512-94F5-478D-A4A5-168EB2BE60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FA55BF-6A32-4B4A-A80D-384FEC0114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87616FF-46CC-47E2-9053-023C61D49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87D5F8-004C-48DC-B550-C13A6E14E9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DBD0FE8-1161-4A79-9D73-F9F187B43D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DE558C2B-A412-4EDE-B6E7-BA9E23956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520CBEE-0BCF-449A-A975-3D7436143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F1CD9E-4289-4812-A794-BDF211FD34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7E56D1B-AE6F-4C4F-8BAB-3A0EA5867C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DCF676E-DEA8-4326-BCC3-508BF048FE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63F60B-DB4A-42CC-AC6B-84B6CF7495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B6783D6-F411-41A3-9209-85BBADE5E2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119A3CB-C0A8-45D1-9235-03FDB01582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4FAE3D0-DABF-406B-90F3-21B5E995F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D4737F4-AA31-4D99-A73C-4069FD329D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98ED9065-9FDF-468E-99C1-9770BA5F8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784370B-94E2-4F3B-8E0C-5BF8BB879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719128E-9BD0-47DA-9781-C61648EB9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9E1EE13-9E8D-413C-84B5-9201151F82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EB08465-94CC-439F-B95E-E15242CD72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6090CFE-0DE6-4ED7-A99A-E47B61505A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2BAA314-8607-42CF-B2E1-506125BDD3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99F514B-C934-4ECE-8644-0C04356E4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561E39A-1D42-4149-AF94-53E51C8A91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273B482-2314-42A0-BAFC-2A0A88E00D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8E8619E-20C8-4069-9C35-07ECD6BBD3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FF651B3-F030-401C-9BC4-2911454B9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3F2CED91-8B78-4281-8AA6-4EE845735C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CD7AE95-50D7-44B1-9AB1-84AC03C142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CB96B31-FBD7-484C-983A-E12D2120B4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1AB3CD3-2D79-48D3-B139-37B1CF2727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69FAECEC-43D5-4DC9-96BC-61B4956B7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01A7A60-83EF-423C-90DD-F3B3A8D8A3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421643E-109B-4342-AD3B-E28E6DB30A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8195CC-80A1-487D-ADA1-8A4CAE3F3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932B3C2-C1CF-4324-8544-AC5D7C18B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EF3555C-5FFE-438A-A1B9-2AEB26FDBC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4BA39352-688C-4F82-B257-0FBE522E62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842B7D19-A901-42F2-B1F7-593E915313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95E8DA81-32DF-4FB1-9DB2-96966D3F5F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B43560DD-B3B9-40E5-A2C0-A19B9E14F2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CF58C17-D7E1-4033-80AC-9E199C3221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B3BD0C0-CD6F-4D9B-BD5F-D059425E6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A1DD4510-A44B-45E1-A047-2A5124C222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AC0FD09-A47A-4E90-A43D-921CEE103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4A60066-5C2D-4BB7-8DDC-360BF5451C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4D434B1-692A-487F-BDAC-6D92D7D9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A00C575E-DB65-4707-88FA-D0D16FE865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4785B5A-EE1C-47FA-8D42-F02E54698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DB9A8E5-1DBD-408C-A617-43FFBF4DFA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CE7A2FC-8BF2-4197-A6DA-1C1A397709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C5FE4F17-6891-49D2-ABF5-4730B66CB6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BA007B0B-D0A6-44D3-84A2-07962F1DA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4C03D5E-CD50-45AB-95E1-50F901A17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FFB4572-238A-4F9D-BA6F-558102788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AA2BA8-C95C-4C1D-A2E4-42A8543E3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33C3053-3254-4D0E-801D-27412816E8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A1A8128-FBA9-4D06-97E0-133947D2D7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A5FDBF8-1A10-4923-A2F9-1B7C3C5A1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69FFD88-C660-4557-9DE0-0F1EBE4AAA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AC35407-82A2-4146-9E4F-A4986C5E56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1C478E4-A5DB-4353-AF72-9484B524D2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469409C-29EA-4343-B0DD-A13D97AC9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B37EA43-9DCD-4A4D-B39A-818C9D841D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F4681B0-934A-4087-8A59-286B872F22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45039FB-AA52-47CF-8789-151E2F6FBF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F193-6C59-41A0-A73D-DC892B67A4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AAB13CC-60E7-45A7-8C46-4FE19EC61E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5C00081-E709-451A-B2AF-BE0046BF70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133CFEE-E22C-460F-BB35-118BEA94B1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B6F14D1-4699-46F5-A1E0-07B7DC30EE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848C518-A66D-437B-8AF0-BF5241F3CA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9509B4B-B934-4092-A510-9E920538FB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2EF02A1-C9BA-4F45-8198-DCEFA74834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782ACCB-5F1F-4341-877E-3DB6B5828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AB458B3-67E3-4C15-8CB5-0EAFDFA28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B64683B-199E-4D43-8E77-E5255B499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670CA3D-18AE-4926-9D3A-041753DF8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9689E26-3838-4FC4-967A-7B67E72CE3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C4EA3BE-4EEB-4D0C-AFB4-A8207A4DC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9167155-5D48-4CE9-99DD-3EFD56A2A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652F914-2B69-46AE-9C34-02EC5EA21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B7F112F-2048-4CD4-8421-8D7E4821B4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A9C9744-338A-480A-B135-374E3783FA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F45758F-D88E-4C3F-A866-CDF729EE7F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5AF56F3-1AF2-4FE8-888F-3AB8990E6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3680960-324E-4F3B-A79F-8C47CD1C65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50BF73E-FB5D-4225-8843-6C6F09E03C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5363F78-BC21-415F-A8EA-8FE8CFCA5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D9A030F-6C4F-40CA-B4EE-3079AEF61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F7E43270-64E0-4148-85CC-CE0112ECAC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42ADB0B3-C6CD-4DAB-BB06-142FDDEBA5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C571F64B-57C0-4063-85F5-01EEDC37F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054D924D-1710-4FE6-A2B7-F1D97BEC05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79740B15-5090-4949-B82F-E3A7FE0665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7B426409-5C4E-4A2D-9F9E-DAC6FFD61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90AFCA96-54E8-409A-B368-967E07E2D7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3949DD-0491-47C8-B8C6-88BF291F8A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50ABECF-4460-47D3-B531-7E46684DF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88536A74-DC70-47AD-A8C5-E9D1DE5EC7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C44BB71-EDE7-4D12-BE45-E33875EA14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4E52C5E4-CC60-421E-A094-6CF40EACBE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6F2F904A-D408-4B93-8F55-9193B7FACD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838E582-03F2-4934-9EF2-B995EAD388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BABBFF5-33AD-489D-BCF1-7A48112874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29C2F373-583F-4512-83CE-1C5E9121D7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155CD89-CB85-4889-861C-086CD664A3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1D25F10-1DDA-4587-861A-CE893C666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1FA9894-61AB-48EB-9BD4-31329E7831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D1CA1BB-B484-4538-A483-0DB46B3103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27B08B1-4B0A-4544-86CB-96598B95F8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7C6455F-D213-485C-B92C-FEBEB78C5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E5B3E12-E8F3-4D13-822B-C703C2436D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3392E2B-CD13-4552-ABCE-547582F701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A539C473-BB86-4CBB-9DA0-0426EA2B7B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72679BB6-867F-4325-B1CB-DBABB07BC1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C8F26FC-2300-46E5-ADEF-AC645D045A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A39693D-CB2A-401D-9BE5-7FD1148D09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518F0741-0C01-42E3-922F-4AF10F46B1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18A060E-54B4-4F49-A3F4-9A4A68A4D8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BD74DCF-0E55-44D9-831C-1A64704015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6C06E8C-7B21-4D5C-A0DC-D67BF6FE1D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F673DF-78F2-4036-9587-43F39D4418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D1A11E2-8A0D-4ACB-981F-96BB1D3B5D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5923AE5-E830-4F2C-8701-C273279D8C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057AE6A-9750-48CB-9712-8F187F05A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053C51-8526-4815-92FB-E63FE7C3C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CA76C34-1160-4EB6-B786-55E4AFA1B7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EF3A587-E154-44F1-B949-5F3D324E6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DC24864-6A4E-4EBD-AC5B-F9FC388A68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1481279A-F119-40B7-8B26-B1A22CA99D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EB066CB-513D-4BA2-9FF0-6940D7BC02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83703D90-59F9-451C-8784-007E8572D4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60E7D8-7312-452B-A7C5-8053EB0276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A5BE35F-7865-4E45-B6A7-EF2A80885D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BC77E6B-D258-4C1F-AB4B-479CCDB5B5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4130B5B-EE29-4A74-B15F-6C3A7087C4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4B15DD3-B8B4-486F-B8B6-3D28CC40E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7AF997B-898E-411D-BD6B-2986C73BC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AE4DA3-DD0A-482E-A935-ED81A3EC7F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33C5C50B-2ABF-4871-9F94-2CB804EC98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05967E7-9266-4D4A-BBDD-3258F102BE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2E1EFEF-54FE-46BA-B1F9-8E7C01D9F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E80DC47-46BA-4F0F-B1DC-547E024211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FBD5BB0-DFD7-43D7-BFBF-47FC2943EA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A0F85E4-E065-430B-B050-3012024D8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11C8D18-5E1B-47E5-835E-4ABD4A1D61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C407A3C-5756-4419-9C1C-86C6AAFE44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38DE0E3-DEB2-4540-93F4-0427F95E87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1DC2CB7-098D-44C3-ADDA-10194A59B8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268A3E4-FCAF-49DB-8FD3-995E6C0707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800EE12-B3C8-495D-80CA-6649899A7A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4B7F07C-6CFF-4C27-ABAA-3CC88A794B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A54A0635-EBA8-41FD-A531-350079B2D0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A2133651-42B4-4EFB-8B1A-19513B930E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AD68EAF1-BC1A-4AD5-BAB3-88157D5039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7935459-4773-43AB-82DF-CA385DAE21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E8B1DFF-2860-463E-A719-C7E3147C3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A9CBDB-3743-4EB8-83DB-A75B1DC475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B1551D-2E0E-434F-BB97-18489EB9F3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0ECFB80-C77F-4276-9A96-96E2133CCD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A976993-30E3-4160-80F5-C347663F01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DA26E4F-8065-4D06-82DE-C7E332F17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0E3E017-A6A6-478A-AAFB-7B48C35B2C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BBC5B75-6602-4699-AFB6-BA73E3768F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19514A6-C036-4ED2-BA20-5DBB52719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24E29796-4069-4259-87D4-C17DF14AC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C312DF29-5CBC-49B8-B025-42B429FBA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6B05EF3A-6E1E-4CE5-B8D1-8755B3A366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0A46F81-A4FD-45A3-8A9D-0EB7CD2A5E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ECBD8C2-E6BD-42ED-96C5-3125B8BC7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03267E28-AF3C-4DE5-B22A-7A7D68FEF5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B7B51E9-D13A-46F5-AA0A-8F60118287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3284CD1-782C-4DEA-8FE5-9732052A57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4630BD5-3C82-4016-88C5-6624E2BC9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5A121B4-9A16-4C53-9448-B713F9234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74E30D2-61A7-40DB-81ED-CC7C7E9511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40781A26-E5C7-43A8-A3B5-33D340ABCE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BC71296-9D62-4B92-9A30-750C5C359E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B01F47E-F260-4E15-B215-86B9DFB0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D10B486-1319-44ED-822F-35D5BFFE0C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71170044-03B3-4468-B0B1-358418B5F7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57086D7-A602-42EB-B8F7-6A0AB0CAF3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AADFEDA-0244-4BD0-AC7B-69426606F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566CE805-C3EE-49BE-ACBC-04D1AEB73F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4FB09AF-8FE3-40F5-905A-3C6F61A77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854B124-F333-40D3-B0F1-B7BFC6828A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B37F100-5935-4482-B19F-92F462D2A4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D25D83C-D87E-40BD-8A7F-75FACD6A6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02ADC14-AA0F-4DFB-94AE-17AA852FD6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3F2CE7D-CB17-47ED-8BFE-59B1EAB23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6DBC807-0AF9-4851-82E5-BB6606AA7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DDDDDA-8704-47E6-9D3B-0A689D823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4C497840-122D-4078-B38A-44A9CEAD20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67C9080-C216-49A8-A691-AF3D1F7AB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7A231A9-66AC-4D81-84FF-BB5C2CEC0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E12D9DEA-5F22-472D-A63E-10F3630111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31DAE5E-5824-44F0-BB1A-536A51684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6786389-7F7A-48AB-9129-7CCB5C115A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0E619C7-B716-4D56-BC4A-DB5EE7FDC8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7B292030-3476-4DEF-93E1-1694E7643F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1311EFF-8E7A-4C2A-BCB8-8966E2A841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D4E718F-62E8-4BD7-AF74-E9023FECA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2F94629-DA0B-46AF-850A-04A9FE6B4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88F7FD6-FF60-4F47-9456-13F5ED779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1803FA71-EAED-4E9A-82C0-892B0C33D4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0514E8F-060E-4D30-A864-4FA96F28E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8576AC4-F386-4AF5-9D11-48F2E0F6C2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D1B38C1-5BAE-463C-A0A4-D082E3FC1D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7BDC4AB-DED2-451C-AD15-66A40D86D6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72CA6DC-19F9-49E0-9380-B03CDED9B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C549C5C-E6D8-4046-9D12-12BCE87BD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86282F4-6AA0-4AE0-9C4D-8F4822B564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9EBD6C2-1AA1-4E9E-9939-EC1AEB3E2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EB5DA5E-03DA-4365-9615-BFB91C452A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AA665EB-EA66-48F9-B82E-247E5A5723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6F7FFAC-5569-4FFA-885F-0032BDF8D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A376F40-E884-47BF-A4F3-67758921C6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4F6549A4-D226-414B-8080-B158639507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2253BFE2-733F-4911-88FD-6DF49E5DB4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352B5F99-DB19-4665-B1E4-AE52A51745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648D2ED-0B6F-46B4-91AA-8218A77B6E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015D611F-3409-4CE7-9859-B22905D212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7BB0745-1573-46B7-99B3-2552A3091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C70A3F6-19CD-497D-868D-FC640DEAC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508DA8-08DC-493A-BF30-55161D100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890BBF0-D4D6-46CF-BA79-4032ED9C03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64DECBF-438A-4D7E-BDC3-138A58C271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EF2B86E-82E5-45AB-906A-D5A3D53E8E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587221E-58F9-4BAF-8BB4-5F1F1D36CE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A47B295-2DFA-417B-A4CF-290B6A70D3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997A13-0F06-41FC-9F98-089D38CE88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D7D265B-6904-4A8F-87C4-EF74736E2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589784E4-25FB-43C6-A6CC-813F8FFB63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376A838-663B-479D-9F2E-1A9745BEC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15E13B5-6F05-4390-95A4-D7486503E9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97A394D-E28C-4320-8DF6-B2A5A43B0E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A6D18AF-3DAC-4D8C-91F1-1CF82B3A71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C578E23-2F29-43E8-A167-0B3FE1092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AB8B757A-152C-40B7-8C58-54749EA599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F802A20-5F29-4298-90DC-643BEA29AF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4EAEE08-7AAE-4BAE-A1F4-74C7A972E9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D26FD315-C5A2-49B1-B922-A989158D89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BA323F7-E7D6-48E1-B45E-670BD140F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93B9169B-ABFA-4C90-B4A9-1607429B41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D928E08B-45A7-49EE-BBC9-5D91F35A76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EC57E3E5-D0C9-4717-B789-473C716CB8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058A0BC9-403B-4213-9736-26DC5269C0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81B82B7E-D7DE-4142-A4C6-B6D690B5CE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CB617803-CE4F-480A-ADB4-059159807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2F0711B0-D78C-4298-BA73-510FB3F088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3EEF5C6-E33E-497B-8366-98404699D7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A38A70C-E0C9-405D-B155-CEC78FD9D4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D15C88E-2B4E-4679-9228-081F3AA367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3C985B-C151-4DDD-9823-BF402F8C6D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429E77-A7C8-4CF8-A677-39A405926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7AEB31BF-C977-4BD2-AD38-1BB842ADFC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D18785C-038A-4A13-8132-FE24CBDD79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9EF83483-98FC-44A8-8DA4-948DD7F1C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BF56F358-5EA4-4D0B-8071-6E329C0806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B6152CD9-D39F-41A6-8F24-519EA1E27E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C649DF2A-79AD-47D7-A49B-57581D3D58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9DAA32E-7675-4952-96D8-A7C43689C1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7D755F40-3EE2-48C0-B479-EB50D4834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4A40763C-2CF6-47BA-826B-705440EA9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8B0C11C-28DF-4F47-B9B4-737FBC7419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39913C7-B663-4BCC-8D30-97DF5ADB8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8601D69-CF76-486F-8D00-193A2404C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DAFFD63-4857-43BA-BB8A-647D49A3FA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D59DC45-6B37-4D9D-8221-FDD35CC533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EA860BBB-81EC-435A-9F2B-29CA365DC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72C1E899-E57D-4AE1-A44B-C2FF04F3CE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745691BA-6413-42AD-B29E-D1EC56C680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CB3E89A7-A6C0-4A61-B291-B47D426949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CBFB049-4332-4E11-9CEE-B8FC12F3D2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F90BDBBF-E2D1-4D5B-B4D4-6756D8378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BCDB1859-0600-46B2-9F51-1A28B5BD4D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85D3C45-20CA-4F46-A431-4B4EF4B60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9D4C707-EB05-4F1E-AE73-9EC81186DE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4E2BD1C1-F0C7-4EB6-9D3C-2D69FA479D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964DD34-B299-4FDC-BA4E-AC3DD330C1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A10E9DD9-659E-4505-BAF7-8256791142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A5E62C4-299E-4FF9-B3E3-10A7445A19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36DCFF1-4362-4D01-8BE7-1CC33A7875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4AB9A8D-2BA3-414D-A638-97694D5FB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BCE5A6D-29E5-42DD-824F-45F7133A8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30F73E8-3E18-4CC6-A854-2475329C9B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0236DB9-3204-47ED-B625-7C020B5B74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DF83F70A-F470-42FE-AD10-95CA532800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2613299-78AC-40B2-A399-58EA515141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1F9F42AF-F2E1-49A2-A53E-D9AFBED05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FE9F39E1-5180-4423-A75F-FF9DCDCCB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876D526-393F-4531-9ECF-F6A77450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4D6563F-8EB3-4E4C-ADF6-680D59D5D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95438A8-95AE-4AE8-A142-E0AE25FF3F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026BCC8-048B-43D6-98D4-906F6799FF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C324C0BF-085A-42A8-B6DD-A3D3F2B41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8694CE03-47EA-486A-B8E5-125CC5C091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1004B883-3F8B-4393-BF87-ABF80A5D0E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32537D9-1DDA-4CA1-8D84-132954362F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A2CF3E8-A6AC-4A70-818E-6829309DA2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54947194-4B71-4C45-9B6B-E9B04EC61B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13E4BC0-5DB9-4ACA-B58B-492B47A840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769A144-AA41-4E9B-907D-D6B8038BE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7F01CD70-E0A1-438E-BCA4-8D17BD6E52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AC1D1E53-49BB-46F6-AABC-2E9FC943B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823D651-3ECE-44FC-A0ED-53757BAD76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2259DCE-81C5-436A-BB85-C00C306F52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EFA592C-B7FD-4CB6-9CAB-3B09A882D2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1E77249-6102-43C3-A2FF-31B7ABAEA0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27C1BD5-DF5E-437B-AC36-AB0C964526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E02F5C3-F568-4F9C-8589-55795408A9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D5853CA6-495D-40E1-9AB6-438DD9F0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0EACACC-F8C9-4936-8F11-89E75697F5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02EC130-6424-43D3-B9CE-2F5049588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97D56B-1BDF-4F52-AD72-414737225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BF9C7CC-25F9-48E8-8F40-2AD4D38670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F376D11-EC33-40F3-9FCF-518D1AB63A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FE207BE-E518-4681-92A5-0A3DBF4E83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E2A4167-F4C6-462A-97CE-F7BC6FFD74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9040A195-6E86-46AD-AB7D-699E72EA21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E7BCA8F-BF16-49DB-946C-8D6AF7A97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39D58A0-66A4-4361-BBD1-1036A7189A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FFC6B266-4711-4CC0-8100-F6624111FF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4AFC2299-3CDE-443F-AC8D-8EC7D9CC6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7B8C36-D460-469A-A219-9ACBAE3C5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9A9A8B0-B213-43A5-9F0C-712E595025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0CD153E-516B-4091-A68D-8922EABB6C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9F678796-BE8F-4F3F-8841-2816161C96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06187DF-BD9B-4B6B-9500-D8662B447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64E2861-AD0C-43FF-98CC-E6B3EA03DB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D17984D7-DA57-42BE-A38A-D66C5B96EF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DB03FA9-9C55-4A2A-B392-3BB2DFAD69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8B63C20-A7ED-4A45-B936-79FBFB1A88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D95FD0E-BEA5-4E52-BCD0-5C35566E0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2FE7341B-F8EB-49A1-B99B-25D5A1558D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D07CD27-C1C6-495E-8CE3-A150CE32D7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57DC5D-524F-49DC-A13F-BC3654CF39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30D492E6-09E7-4422-B2CE-53D5D19C8E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8D0BAC7-2A0D-4794-A586-731BF5F52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3496D520-C68A-4DCC-AA92-A517DBE8B4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95C15B6C-C486-490E-9ED7-EFC0BD4CB9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A1E356-FFB6-4052-8F2D-0E5169242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EA25380-A806-4E0C-A3CC-51260478D8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B1B1C97-8DC8-493D-9FB5-2A8E5752E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4780667-893C-47D2-82B4-0080876C2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F96F0F5-328B-4112-8943-1168AD4BC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C78786C-28A3-4981-A05C-71D1C3AC59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2EDBEE89-D006-4487-984A-622C327338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9D5A2DB9-1DDB-4FA7-AE76-DAE7BF6C0E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CBBC7A-DC03-43A4-921D-7A5A055947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318000D-C622-43E3-903E-C0AC3ED38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CCCFF90-A60E-470D-A4BB-626DB0D99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1D289D2-61B1-4183-8294-456EB3781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D7D55CDB-C832-4B68-A5C5-3FE630B8B8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66ECE5DE-C9BB-40B0-9C06-84DE64ADD8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F642421B-83A1-48AB-9F84-3A96A65CD9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CAEAFB21-4C20-42AF-9591-3F8F8DCDC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93AF69CC-84CA-4C9E-97C5-2B655BCBF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5DE05C1A-9561-489A-AD0B-11A90228B9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EA9065D4-59D3-480B-A95E-669D3EE3C3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C726AA23-76C0-4CCC-85F3-C6D9210310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6B08EB43-B749-412B-9245-C718B4E9D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8D98D61-FDAA-4E6F-A48C-02DFB91811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9CE073B-1DAF-4842-84BB-4D6399E28C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E5DE445-8FAB-4827-BA33-62F99CF26D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D3EAF85C-D3A2-4E9B-A3EC-EA7373629D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E926EFD-B474-4DCE-BDD2-2138826112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C5AAEB-9267-4871-8C8A-510CEDB47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6AE2723B-9034-4472-98B9-FE2C655B56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3528759-1E38-4651-937C-35B08ADCA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C833D1D-2368-4B1E-8596-2714A1DBD9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C79BAC3-A617-491B-93E8-EBC31751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501CB08-CBD5-46B6-B3EF-B0DFF9D8A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677FA07D-5FB2-4AE5-A191-89464BF7A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AAF2844-F288-4E3B-B026-8E57B796B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1569DD8B-DCF4-4D4D-B9F0-3F908CE6B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B917DDAC-5D94-40E3-BEB7-ABF6437E4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FADABAFC-9127-4F3E-AE45-767592819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8F485B53-3B82-400F-BCCF-F95EB21B89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3F622E9-FC7D-4AA7-A128-78EF813A4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F6417B8-4AD4-4228-836D-9748B1D1BD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5B0D55B9-7D4A-42E8-9F50-C0414B13E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7BA53CC-185D-4B99-AF1B-7B837B0764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AF61DF8-87FD-4F09-9BFE-A4995881F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C90BB6E3-41E6-4F32-8DC4-F7011A4D57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40EB350-C336-48CD-B764-E48100A1A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727F5DD-CF77-4092-957D-508D3AD5EC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FA12A9EC-B728-4B3A-995C-27B7417FAC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C9F8620-9912-4943-9218-3622F7FE5C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B25824A3-B6CE-4744-8DDD-1541D5273B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30EF8841-3EA5-4EE4-84BA-21EB8700A9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58963C5F-C321-42CC-AC39-38A43FFA59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17ED0C7-A225-44CA-A46C-6BA9DC6910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F556A7CF-84F5-4874-8361-EC7E00C755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E8B4CE3-8F0F-4E8B-BE53-AAC3C5080C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E9DCBBC-56D0-4306-A640-45CDED1EA1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588DB22B-42B5-45C8-B0D4-734D3CFF74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257C48-C82B-445C-B88A-DA66D0E030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1975F39-7B4B-4E3B-8753-5BDBA16BE9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F6FE37E2-14BF-4091-9064-B6B1B6863B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8070E48B-2CAA-46C0-B4A6-97B56CBF63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61D9441-85FE-43FF-B547-F55CCE83D5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C509E4D-3F37-4444-9858-1E31BFD72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9ADAAF1B-58A5-4FE3-8367-7E5932EAE6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7B558C4-841F-4251-A955-942DAF7DB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F5A0D89-1AB4-41AC-AAE0-4E6764FE6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AD59BC2F-D35D-44B8-84F3-68EB251A21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02BAC95-C4A1-4A33-9D7E-917429BBB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FE8B33BC-D985-4A2D-AD08-8C1FDE84E5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FD1AB68-EEB1-4217-AC5D-879BD7EC2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8812FF3-D108-4723-9357-FB230EC89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E38610F-E6DC-4EAE-A8AF-7BC36B35FA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5769B6F-58FA-4E9F-80DA-CF7F8E36A2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7B34D1E9-D40A-4B80-9C94-09E5640F8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9ECB1D-A8B0-4006-8CB2-772873C0FB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93A0468-5809-41FE-B94D-8FADFF804A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CA11D15-CA91-4370-9B71-3F8849AA5B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0801B7E-A406-4840-99C2-732DDDE31B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138FBD3-9F96-4A4D-935E-8C2E4AB57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811BBCB4-8205-4E43-B90D-6B3C11F99C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99534987-FE94-4042-9699-70B7C2A56D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1C102611-6AFF-41E6-86AC-949C12D623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6085FC4-F776-4D7B-BB39-7FDEBB88DB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EF3B977-0174-4D59-9568-6926791B6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29E258-1EFE-42FA-8C20-1F3EB6281A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752E2E30-38DC-4AAD-8808-7CFEDEB78C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DF3FE274-322B-4756-BC98-FD7E474D5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9200106-1AF9-487B-9EF1-1B3EAA7935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C02C3B1-DA60-467D-B694-DA072E80B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C295B924-49A5-4FCE-BD68-28586B89C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80D8A3E-9642-4154-88A3-8039A6DF3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69EEA1F-CEA0-4DFD-B8A1-ED6CA40FD3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94D97A5-514F-4EE3-9E41-71045DFE0B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B22CBF1-05CA-47D7-97F7-B2A8EDA48E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C4E68AC-1F64-4290-84E1-F1C5005E0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7F5A569C-54BC-4124-B83A-49D72B95D1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68DDFE1-5A9B-47CD-8D44-0656F95429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25A4C623-1893-4D87-A8BA-97D5F51F8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DD4F9B42-3A1D-4057-BC94-B8693FEBF0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0FE7ACE1-7C41-49EC-88D4-59F2B27DD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F04CA2-FA3D-491D-82B0-2090DF844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9690E57-CCA0-46C9-877F-B0E0B5B180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C16DC304-2386-491B-A6D7-2BB2105DEF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EF212E3-92F1-4636-86F3-4FF6A707D5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E77C18E7-A362-48DD-AB96-630A2ADB60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D3130C5-45BD-407C-955B-C06E54697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39E9872-17EA-402C-A242-29F7CC0133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039882A-AC75-422A-9069-EE8A22BB89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5E37A04-80A9-4685-A613-0D44F4B29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97BF518-55AC-4EC1-8957-59CDB96FBE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F5E2946-7F4B-4BF6-9D6B-FCE16DCEF5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6AEADD89-218C-44B0-851B-11DBD12A3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CC5FE27-F2D5-413F-A784-E60B1A12CF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FB7E887-781B-4241-9734-5CFBF4A26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3352551-DC52-4806-BE28-1246118716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32BA85C8-2E74-4B93-82F6-6DC4C0B8B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5E423AD-96D1-4310-BA10-054630CDAC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3AF126C9-F41D-4226-85D0-5484CBC7CD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840C03D-F739-4B75-B36A-2FF2137CE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E125EFB1-6A25-4951-89A0-63546C048C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D57C260B-6D6B-44B3-BA95-A07C0C731D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91D213F-E400-48ED-A39E-254D7B97C9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03C849F9-AEB5-48D6-832C-41E31835BC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349D115-5D70-4B0F-9BAD-30BF176487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AC90DA6-E102-4CCC-9936-3606A4B5B7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BAB7B8A-2AAB-4D67-8736-E1DBDC1A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92AC985-6D83-4A51-A574-C81F2A910E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B7793262-BF11-4897-8D7A-2BFB1C7A6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E4D57150-F4C8-4298-81B6-F9FFE66ED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27678CDD-6D9E-4769-8F4D-F322BF46D2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C3208B0-04E5-43D9-AFB3-1E02CDC529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16A195B-16E3-4D40-99BF-7349CBDB85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554886B-6F20-444D-8FF2-9F317B9295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744FCC0-2F0B-4C34-A028-F12A92977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DE888E3-0664-4582-8103-C7E77024D2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DFA3B12-D57E-46C1-BB02-5FA9326CF6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AA5423BC-0EA0-4731-946F-14CB46CBB4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213B5CB5-41B4-43B4-8A4A-B455A4B267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4534585-0EC6-43F4-B53A-AB3E0667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7BBCB39-74B3-412B-8771-FB9376828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6AD72036-6126-4E88-9589-D0DF41F463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1AB230B4-9CE2-49C9-9EF5-CDF99FB74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4649638-EE4E-4E1D-A96E-97616A343E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03F6370-E9FD-4774-9AEE-847602D80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46552D7-CDFC-4903-827A-1D378BD13D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4AECFADF-0D65-42C7-9D7E-BEFB0C4B5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59A16961-CE6F-4023-8D9D-5B4DD59B8F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51EF40C-80E7-48FA-B919-078E403440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E72D3E6-583C-418B-9623-2846079995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952C48B-B353-4720-AC17-6D1CD32AC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AE0B4003-1933-42E4-A615-975C32614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4925DEF-F6C2-4AEB-93DA-E22B982A77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F923B6F-A1F4-4945-B626-ACB8D87DF9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7313CF1-0979-41D4-9886-B0B282C375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1A9C8B7-1A2E-4244-9D89-1E07BEB77A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D1AD586-77A6-435D-A9E5-140EAAC382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A3704A0C-067E-44F0-A84E-574F54FE63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B9E5CB06-560C-45ED-8F34-E9DDDBF56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BF46787F-B2D4-4C71-9DBA-8A34FDCD8C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ADE8C52-A7C4-4536-A67B-22DD2017C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D5996F61-7F0C-4453-A041-4C05E09DA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61201010-D5AC-4A84-A4AC-9715F56455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85C6AD10-56C9-4552-9666-4F2A0DCC40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4B98C6-4CA6-433A-A31B-46944E3639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8BFB881-BF1E-4A3E-8FFE-FCC7A05C12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D847506D-DF6D-4E1A-8EFA-C4DC90D8D9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A6AB9C2-F67D-4285-B651-714D1688CF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22263237-40EB-4F73-AFB2-C27499AD78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A0106A06-2619-47EF-BD24-5B364AA01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5B0C46FC-9E90-4F8C-908C-5B5FC8516E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158E6234-DA5E-4963-B3B4-D043FB2F4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8E91661B-6C27-4027-BEA6-694CC8DB0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C4F8164E-308C-4D5F-86F5-B0EF286D35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BFB9109-5B33-4AB4-A399-DA458D7D0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B2578445-8B45-42A9-92B6-F7D32342FC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90158D2-F145-4CDF-9A60-EC10E511C6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744FD133-810F-4E32-B1B2-D237F1B15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4A9AB38-3E43-4160-B9B7-2FBAC61B23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8BED8074-4CFB-4637-AC4C-DA86838B8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E18F89C-0824-4BA7-A76A-26EBBBB1F4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9B73DA8-CD66-4003-9351-112CB74A8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84F7972E-5603-48AE-9E72-F98143BA2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73C589CA-D016-4B73-864C-51D21476A2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BB3F06E-AB3B-4736-9F92-B9F229D979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298D1BCB-78AF-427C-A236-847DBEEF7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307BAB9-2994-4197-AC86-199A7AA5F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985A486D-CF4B-4E41-A845-650DCCF1B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B4562ED-F7F3-474C-B88E-A6D0938AD5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42DED4E7-4BF6-4A07-8DF0-DDDDCAFB5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F26CF960-9F72-4B92-9804-EE37817C2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F13FC35-4994-4D62-BE6A-DBE2D8345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1E5C0A83-9D7B-4713-946B-41B6CBE99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7044CFCA-9947-4A0F-B57B-736C1FB78E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0F76675-0E2E-4A47-BE5B-9A0FD068F0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9B4EA002-1F9B-4DC9-B174-C1FA0ECFC8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E98C144E-4FA1-4777-BFA2-2DE3CC8CFC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AED5B2D4-780F-429A-BACE-A0BC83623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75937D78-124A-4326-9235-BF50C64F22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D2CA23A-5071-4B8B-86E7-92BD1DD6D3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17B67EC-7EEF-4A39-A6D0-735F9B9C1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702EEC-A01E-4BB8-AA5F-CED6D70BF8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FF12F0BE-DC09-45AD-8E81-21637DF4A6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08A02F9-FC25-4656-BC30-A48BD6DA1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D3DF317-F5B5-4A85-8F03-3CD89D6D2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FA837887-F30B-4CA5-B5DA-CD4EC4718F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06BDA458-C55C-472F-88FE-7BD56B113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ADFC9F3-D530-45A9-A714-BA31E21444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67132BF-E8B0-403E-A612-B257C8ADC7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38A3D8A-FF3A-4BEB-97C0-79B3624638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6A9990B-0988-4F19-8A9C-01B1893903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0EEECF7E-5954-4121-9326-0486E3D3A5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EF65B65-1EA0-473C-B450-03620C4D9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346C8F1-B07E-405E-9167-7299144CD0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9ED8469-AB07-4192-ACF5-112D2137B9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82804BB-72B7-46F8-BFE1-B9C779013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6A321EB-314F-45D3-838A-557A16686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2D54112-FCA4-4AC8-9A3C-D0E71A6D31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66B6F81-C444-4E26-9E4E-C2F313AB79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5FD80E8B-C77E-4059-B995-056EF3D01A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9659A30-2F6C-4B67-BA5B-2D67D6DEDE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66FBE1E0-A660-4270-A81A-62545D15C8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C5B0EE7-1B5A-4F66-88B5-4892BDE1AE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FB506259-C0AA-46BC-82C7-3576F0BD99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A8971DF-9335-43B6-B2F0-D41E1A7FB4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81F28CE8-0D55-4483-B5B2-F957B05194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430F650F-448C-4E69-90FF-49EB688AF3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DAC16BD-6252-429D-95DF-D84536128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981E9AE-C919-4A57-A8D5-4119C73F1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62D9E1C1-F7FF-40CB-B249-8882216676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FCEE6440-B099-498A-84BE-A641409C69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04AC5EA-8F35-43FC-AD67-F4FA7B8B11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F3B4A291-FFCC-4797-B8A0-5633BB1AD3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6435329-A13A-4852-A1E7-C881513867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DFB3B81-2BB5-455D-B235-FA7285843A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8D06A6ED-DE11-4DEA-8971-2AF155EA42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33817CC1-0E89-4833-9F00-0C3CD3ACF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F8313BAF-3890-401A-839F-B60A5F87C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81094F7E-4BC4-4986-A31C-6809332C31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A3FEFE6-6163-4190-9441-4B9009E8C5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9019E13D-78FB-4D6A-9995-14A4799C7E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7148BD2-D5A0-4D6B-8EFD-9279AA1DCE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A0013ADB-4E05-4035-8BC6-BD64CD919F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1DF3CAAA-882C-465B-9B9D-96A3904CD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EC0F28FE-6F31-4BCD-84AC-5DFB0696B7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909F7EFF-9FDA-40A2-8FD6-DEE96C5944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3DFDB9C-9F71-49FE-AE50-CEDCEE4B71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B50C1E9-E9DE-4452-8F41-7B1DF6AF4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B4228B8-912B-4A2E-A92B-4281B44BD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6D73170A-6368-4417-B21C-C77A4043A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C9CFBD5A-826C-45AC-847B-63F57C5B28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A8B0F54-AE82-4389-B750-12FDEB255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B192E47-3088-43F4-AF1F-A171045F98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DE18466-2D44-40BB-9E81-7A170F879E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3D3B96A7-CFC7-417A-A521-28453CA3A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88DB07EB-47CD-4CDE-8BB0-847CB1D45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94F7CC6-0C17-4D9C-9221-A18FA6F4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1444152B-8C4C-4942-9750-1206A9AB97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59FEED-210E-4903-8840-237FB33B7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D33BAE7-2229-43FE-AD55-1BF1DC0CCA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0F26E9A-413A-4749-976E-FA9FA99817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81BDA1-4C49-4F90-8813-076A49B3B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B401BDE-9F3C-4EC9-8461-F7B302D8C7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86D511D-96BE-4D6A-81E2-0D0A719688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F03A1FB-57E8-4227-BFC3-2DAA0CCDC4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0218F5F4-AED4-4EA3-9B97-0817F44817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4459189-A41D-4118-B4A7-171D141B29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3C77246-51BA-482E-A4C0-4900024E44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608968B-C034-4446-94AE-1CD6AA1F38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6266AD4F-EB75-47D2-96D7-61A525B8E3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C080003D-D09E-4CAC-A128-6D693FBD7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2F8821CF-7F9C-44E7-8E4B-4C9C06EC57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D6C00DFD-1D8B-4AC7-8401-AB331A9B7C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D8B4B3FA-85BC-4890-BB05-DB10C2A4C5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2E4164B-C956-4636-9B80-23D1F423A4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881F56F-FFF8-4AAB-B56F-2D857000F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A95990A9-75B3-4398-AAFB-58C48E2F9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5270497-E431-44E3-83C5-D032068B6F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FCD794B-6338-419F-A7FE-4AEC78452C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47373123-EDF4-4968-B993-109B9293C0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96268DB9-1683-4515-8F20-F6DB73C4D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3279BA3-2E03-4716-BE52-DD1D46912E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46E2A511-DEF6-4990-9093-2E0691F14C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9748698A-F93A-45D8-8609-6D0C3A309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9177EDAB-42FB-4439-81CF-BD857B63D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2D60A22-D631-4A85-AF3E-A74DEF8F3D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0D49AD30-2E59-42BC-9EA3-DB3A183D5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00B71D3A-23F9-4DF4-B208-C3B861879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60809B89-D9AD-45A2-A495-3C7373B416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84531432-435A-4350-B7F1-3804CB58F8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394EC898-AE34-4AE9-B210-F1C43095FB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24DE6C11-34DE-4ACD-B41F-C0441127E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ACA194F5-9546-47F0-B36D-FA51F74B00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53F7844-B1AA-456A-A1E5-F0031AACE9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ED723FF2-5C80-41B3-B7BB-0E22C5F0CF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3D457E2B-CC29-420D-99BE-96EFF7F69A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560A2647-703B-4373-8991-3379C85DB1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05F3A49C-A589-4A62-B298-8747304625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DB49A0A-5CF3-4D4E-A777-1AA8000B4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2661138B-11C2-40CF-BD02-1EE436957F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63BB4FA9-B776-4BD9-BDB7-789F399943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8B047BB5-662F-4272-A07D-45A1A35F54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677F49CD-3476-4E58-806F-5AD0496FF0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2FE4E3A1-F1A2-460E-A9E7-B274F913C7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1DC55165-4547-4EB0-8FF1-6611257934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C8D7157-3237-40EC-AB16-6A74CF22A3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E3E5879-FA6A-4AC7-BB4E-E2F3CE927C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303CCB5-EA10-43C9-8CFB-9502DCF3A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EECBAE58-E2E3-49D3-BF96-7FACA4CED2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BB50FE9-6FB1-4C31-8BA8-9EF74ECA8F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D858D87-CCEB-48D9-9D4C-FD2064A96F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57389DD8-43C4-40EE-967C-C50F7DE17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3CFEE12-45D3-4FA9-993A-D8EC638F5F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F3EB2856-9FF9-4BE5-8A6A-DBE251C0E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49EBC4E8-FB40-439B-B4CC-C3E2817B77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5916AB07-CDD8-4778-AA04-AA7AD74C10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0B578E7D-311C-4D17-AD18-761DE3B2FA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BAAE0B1E-A44F-4B3F-89E1-5DC98BBE2F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7D48ED44-6778-4700-8B9D-53F770427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7B24CAAB-05C6-49A1-9290-D59C739BD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006FDB6-1E98-4DC8-BDE5-B87ED75F9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71628E07-383B-4500-A4E2-4D08E12CA8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B501F7B-6A18-4856-B1E1-77E4C82414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D0033D40-24E8-4003-9C26-86EEA2B72D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B0AC2F80-9713-48CE-BD91-93CCA82DB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EE51B2B8-5665-4E0A-9EFD-C564380C64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AD1D3601-EBD6-4FE1-B900-8C50110ACB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5CCFBE12-F0B9-404C-85AA-AA685404F6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5E93D453-9593-4232-95FD-D635AE0766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C21FAEB3-AD76-49D3-A61D-830CFA1386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10E0BE44-009F-458A-8973-FF472BFFF5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FBE35E9A-774F-4BD0-A314-DA943C4B5B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BBC7F570-47A2-4335-909E-2D4925CEF8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2E3A1C6-F1F6-4BE2-BCD3-7BACE6193B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DC890F33-25C0-4491-A151-7A4A206A2D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0379D909-B692-4EEE-B61E-D80367917E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E1124999-F3C9-438C-993E-0152C75D73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C93DFDEE-EEBF-43A6-920F-978FD7A757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86740C0-2028-47CE-8E4A-0B2D6A140E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37096BB-BE20-48F3-814E-2282950DE8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EB104438-165C-4A15-9D24-4EB6DBAAC1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35ACD1D9-741D-4E59-9DF8-DE75B492A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048CFBD8-B24C-43A2-8B35-6571E2A99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C7FD4232-D882-45AF-A237-01F20CFB8F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E69D500-CC82-4495-BCEA-9FEB7B61E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C99C45DA-990B-49B0-8790-0DE2022AAD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62EBA883-C503-430E-9A1F-FD5E81C934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09659AB9-61D8-4C96-A13F-3F5BCBDC97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6C8C84E7-D1D1-4627-82F6-384BEB5A54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454143A9-1487-4F5D-B9CD-97EF07F664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4E33E199-A582-44DE-A153-9C4D1AAB66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CED6A729-7342-4182-ACBF-56C34A4641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B90C5DB5-8A89-46E2-BAAE-668702EEA8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A4CF3808-469D-46C9-B3E6-AFECC2E68B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2795B896-2A9C-473D-98FB-F206E3B4C4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7EE00BA4-4201-4171-A60A-11D1988DD0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831040DB-47C1-47D6-9084-64EBCC0F0E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5F915573-D8F5-405C-82E3-4C24BC76AA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5DB498A1-9686-4E6A-95AB-7787E863FF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954E6C5B-FC04-4465-B129-B010AA785C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F2464980-FD6C-4F34-B5DD-38686F9D77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EB7A45A3-84BE-4EAE-A64D-D81FB0CEA7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A91D97BF-6527-41D6-BCC7-E0FC6881A7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FACEF0E6-83AB-4A49-B0A3-3A65EE576A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B16F8EBC-B25F-460A-9FA6-D5456D825C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FB6FEF8F-710A-4949-9246-9B5A1D2CBD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0D46A27E-9308-4431-843A-E4F0FC18E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19072123-07C4-4D49-B84E-316EDC5998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147DE1DD-20EF-4694-9EAD-8AFAE18127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ABECC6BD-2134-4C50-8913-DD0A1D148C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224256A5-B8CA-4F8C-9CD6-DD88392EEF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52EDDF79-A9F6-4EC3-B3D8-DC2EB85C67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B94E11-68EF-44A5-9142-34B3B2E200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E48682A2-2D71-4428-A664-73306D94CB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2CF4830-B6E8-44BB-8500-293E8AEE8C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75ACCD46-BCE2-4795-A59C-36AD19BB50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E946BD6-1DA5-486A-BABC-75F9ABE063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440E1A68-2048-43DB-AA7E-4654EF4683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1AA17D46-6AD0-4F82-BC80-AF123A2083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06D2251A-C171-44D2-8978-DD84C2D21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309C9FF5-9DC2-42BB-9D05-51514CE772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66191AD2-45A9-4505-A763-5DF8E575DB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91AF6E34-80A1-4F62-A77E-E997BBCF7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296DC25-C91C-4AFC-BB90-7185CE5D4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73B08249-CFFE-4451-83E3-DDFF9973F7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322446EC-CB5E-4B00-A1B3-3D842E1566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4259B619-6214-4E3D-B81A-DF2BAAF5ED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C538B4C3-3153-4178-918C-8BFDDBAB8F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BFBC085-BD98-42E8-8E88-B861C895BF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6D22EC0D-7C44-4D3F-8865-AEFA1A0ED2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D276148-7127-4B20-A356-E8817470A9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B945FEEA-FB5A-4614-B6AB-C625868EF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29DD4C41-7276-4FFC-8003-490FC67DD4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BD1D586C-A883-4469-AE88-F3C735A585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5EABBBB2-FA3D-419A-A851-E7391AB8DB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FF311752-2E6F-4C7D-9DD8-B3B009196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800F72D1-232A-47E1-8B16-AF94E0508F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36653884-7AAA-4254-B3B8-CFEBE87A5B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1</xdr:col>
      <xdr:colOff>569595</xdr:colOff>
      <xdr:row>0</xdr:row>
      <xdr:rowOff>1247140</xdr:rowOff>
    </xdr:to>
    <xdr:pic>
      <xdr:nvPicPr>
        <xdr:cNvPr id="2" name="Immagine 1" descr="logo">
          <a:extLst>
            <a:ext uri="{FF2B5EF4-FFF2-40B4-BE49-F238E27FC236}">
              <a16:creationId xmlns:a16="http://schemas.microsoft.com/office/drawing/2014/main" id="{74B6EF31-4D54-443D-8A85-DFA7DBBC53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5"/>
          <a:ext cx="1445895" cy="116141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38100</xdr:colOff>
      <xdr:row>0</xdr:row>
      <xdr:rowOff>85725</xdr:rowOff>
    </xdr:from>
    <xdr:to>
      <xdr:col>1</xdr:col>
      <xdr:colOff>569595</xdr:colOff>
      <xdr:row>0</xdr:row>
      <xdr:rowOff>1247140</xdr:rowOff>
    </xdr:to>
    <xdr:pic>
      <xdr:nvPicPr>
        <xdr:cNvPr id="2" name="Immagine 1" descr="logo">
          <a:extLst>
            <a:ext uri="{FF2B5EF4-FFF2-40B4-BE49-F238E27FC236}">
              <a16:creationId xmlns:a16="http://schemas.microsoft.com/office/drawing/2014/main" id="{ECD87611-2408-4385-81C8-EF47653B56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5"/>
          <a:ext cx="1445895" cy="11614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E3904429-75A4-47EA-8E9D-CFE9B29C7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836CD7BD-4D3D-49F9-AC58-14C15DB02C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BBD1496-A4AF-4489-A4EF-0058D8CCF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93D4B378-2400-4D0C-8B5A-99808CD35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66CC80E3-AD46-42A7-BF6A-1F8C7B3CCE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C4F862D2-30A7-41B2-90E9-0BFF55F2E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A2E0AAB-DD40-4C4B-83DD-48BEACE73B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895259B6-77CD-47AD-878B-2F94BB4FA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7B8A9872-6D79-4C8A-9EAE-7A0A1B35B6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51739D1F-8C95-49A0-B389-EF6C2793B2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266D74BE-2947-4375-BF7E-CA459EA761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E932025-0F0E-4830-B102-D7DFCC81BB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F868BB23-C2FD-43AA-9BA5-7AF8BE873B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61B9CA6-F3DD-40C5-9B78-B5B414BBFC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25AF8FA7-E4EF-446C-91AB-69EBE185AA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BD5045D7-726F-486E-9CC8-7E6942C57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9FCD3FB9-6821-452A-B8B8-60D94D4C9C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13453D3-EFB2-4FD3-B7EC-A20CFD6FE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B3A7B21A-E323-4408-ABE7-DD6CD240F5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F03C5680-E249-42A8-A820-C9418972F1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011BA3AF-B61F-4D6C-97E7-4B764CA893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00595C7B-FC13-4712-9774-C092128A37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72999EF3-C145-4B26-A584-47956686F0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B7C61575-94D9-4969-ADDE-14899152B0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F34241B1-A959-412B-B399-1AF4CFCBA6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7CF533E4-54B4-4AA4-90E4-25D13A7A2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1D448F86-54C4-42C2-B7FC-5CCD809024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63B16C0A-5F74-4529-83FB-0009B3CBF0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7DFBC09F-A119-474B-B7F0-D314E5C7A1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0E12869A-8A4A-461B-B030-865484ADE9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E8A5C14A-7E9E-4CFC-A3E4-464E05A2F2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FAAABFD2-0C58-444D-824C-AC8F76A7AE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B287C466-92C8-45D2-9912-67BF6577CB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CD0872C9-6271-43E6-8DEC-F20061D411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041B806F-C262-43B1-BA93-A3A780C506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B563D8E3-FEBB-44E4-ADE5-424F881C95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30487728-30F8-43B8-8D8A-86B362A6B4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7A9D6598-C93D-4CC1-A44D-99D6B0843F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2" name="Immagine 41" descr="logo">
          <a:extLst>
            <a:ext uri="{FF2B5EF4-FFF2-40B4-BE49-F238E27FC236}">
              <a16:creationId xmlns:a16="http://schemas.microsoft.com/office/drawing/2014/main" id="{36A5493C-F632-49B9-B33A-1BF9FF8F55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3" name="Immagine 42" descr="logo">
          <a:extLst>
            <a:ext uri="{FF2B5EF4-FFF2-40B4-BE49-F238E27FC236}">
              <a16:creationId xmlns:a16="http://schemas.microsoft.com/office/drawing/2014/main" id="{20308051-BF74-4B61-BD00-C99D84B296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4" name="Immagine 43" descr="logo">
          <a:extLst>
            <a:ext uri="{FF2B5EF4-FFF2-40B4-BE49-F238E27FC236}">
              <a16:creationId xmlns:a16="http://schemas.microsoft.com/office/drawing/2014/main" id="{C0DB232D-C94F-497F-B535-8007858B74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5" name="Immagine 44" descr="logo">
          <a:extLst>
            <a:ext uri="{FF2B5EF4-FFF2-40B4-BE49-F238E27FC236}">
              <a16:creationId xmlns:a16="http://schemas.microsoft.com/office/drawing/2014/main" id="{87E93B36-D05E-45E3-B073-E18B0E4932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6" name="Immagine 45" descr="logo">
          <a:extLst>
            <a:ext uri="{FF2B5EF4-FFF2-40B4-BE49-F238E27FC236}">
              <a16:creationId xmlns:a16="http://schemas.microsoft.com/office/drawing/2014/main" id="{921CD7A9-A958-4F12-A0B3-F34EE870B9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7" name="Immagine 46" descr="logo">
          <a:extLst>
            <a:ext uri="{FF2B5EF4-FFF2-40B4-BE49-F238E27FC236}">
              <a16:creationId xmlns:a16="http://schemas.microsoft.com/office/drawing/2014/main" id="{92C27B58-7366-4456-8E2E-E071DD138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8" name="Immagine 47" descr="logo">
          <a:extLst>
            <a:ext uri="{FF2B5EF4-FFF2-40B4-BE49-F238E27FC236}">
              <a16:creationId xmlns:a16="http://schemas.microsoft.com/office/drawing/2014/main" id="{3ABAFD75-5A07-4D06-A46E-6803271C4C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9" name="Immagine 48" descr="logo">
          <a:extLst>
            <a:ext uri="{FF2B5EF4-FFF2-40B4-BE49-F238E27FC236}">
              <a16:creationId xmlns:a16="http://schemas.microsoft.com/office/drawing/2014/main" id="{FF25C99F-8F24-4B00-9659-0681240B9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0" name="Immagine 49" descr="logo">
          <a:extLst>
            <a:ext uri="{FF2B5EF4-FFF2-40B4-BE49-F238E27FC236}">
              <a16:creationId xmlns:a16="http://schemas.microsoft.com/office/drawing/2014/main" id="{6B943916-8474-4C0D-A6EF-43FCB35C5D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1" name="Immagine 50" descr="logo">
          <a:extLst>
            <a:ext uri="{FF2B5EF4-FFF2-40B4-BE49-F238E27FC236}">
              <a16:creationId xmlns:a16="http://schemas.microsoft.com/office/drawing/2014/main" id="{D3376861-D641-449F-B53D-3196D116C2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2" name="Immagine 51" descr="logo">
          <a:extLst>
            <a:ext uri="{FF2B5EF4-FFF2-40B4-BE49-F238E27FC236}">
              <a16:creationId xmlns:a16="http://schemas.microsoft.com/office/drawing/2014/main" id="{C6966723-61CC-4B0A-BF58-70F949C3A5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3" name="Immagine 52" descr="logo">
          <a:extLst>
            <a:ext uri="{FF2B5EF4-FFF2-40B4-BE49-F238E27FC236}">
              <a16:creationId xmlns:a16="http://schemas.microsoft.com/office/drawing/2014/main" id="{C38490D3-FCDA-45CF-841D-354CFBEC2D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4" name="Immagine 53" descr="logo">
          <a:extLst>
            <a:ext uri="{FF2B5EF4-FFF2-40B4-BE49-F238E27FC236}">
              <a16:creationId xmlns:a16="http://schemas.microsoft.com/office/drawing/2014/main" id="{BA7D9805-775B-4D18-9BE8-083825FCF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5" name="Immagine 54" descr="logo">
          <a:extLst>
            <a:ext uri="{FF2B5EF4-FFF2-40B4-BE49-F238E27FC236}">
              <a16:creationId xmlns:a16="http://schemas.microsoft.com/office/drawing/2014/main" id="{B6CDE95B-E5ED-437C-9608-8A1B92D4B4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6" name="Immagine 55" descr="logo">
          <a:extLst>
            <a:ext uri="{FF2B5EF4-FFF2-40B4-BE49-F238E27FC236}">
              <a16:creationId xmlns:a16="http://schemas.microsoft.com/office/drawing/2014/main" id="{64B33890-AD45-4821-820F-31A9D4C270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7" name="Immagine 56" descr="logo">
          <a:extLst>
            <a:ext uri="{FF2B5EF4-FFF2-40B4-BE49-F238E27FC236}">
              <a16:creationId xmlns:a16="http://schemas.microsoft.com/office/drawing/2014/main" id="{85542568-67CA-4E7C-9A1D-5F7ADF3893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8" name="Immagine 57" descr="logo">
          <a:extLst>
            <a:ext uri="{FF2B5EF4-FFF2-40B4-BE49-F238E27FC236}">
              <a16:creationId xmlns:a16="http://schemas.microsoft.com/office/drawing/2014/main" id="{093605F8-0003-42A6-9CE2-9727E0988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9" name="Immagine 58" descr="logo">
          <a:extLst>
            <a:ext uri="{FF2B5EF4-FFF2-40B4-BE49-F238E27FC236}">
              <a16:creationId xmlns:a16="http://schemas.microsoft.com/office/drawing/2014/main" id="{85DE16AA-484A-407B-BAA4-565AAD1F2B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0" name="Immagine 59" descr="logo">
          <a:extLst>
            <a:ext uri="{FF2B5EF4-FFF2-40B4-BE49-F238E27FC236}">
              <a16:creationId xmlns:a16="http://schemas.microsoft.com/office/drawing/2014/main" id="{47F6D1F5-505D-461B-A215-2A32E3A4CB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1" name="Immagine 60" descr="logo">
          <a:extLst>
            <a:ext uri="{FF2B5EF4-FFF2-40B4-BE49-F238E27FC236}">
              <a16:creationId xmlns:a16="http://schemas.microsoft.com/office/drawing/2014/main" id="{01861C0B-BFA2-4C04-9E9A-D20D51874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2" name="Immagine 61" descr="logo">
          <a:extLst>
            <a:ext uri="{FF2B5EF4-FFF2-40B4-BE49-F238E27FC236}">
              <a16:creationId xmlns:a16="http://schemas.microsoft.com/office/drawing/2014/main" id="{C60AF452-33C0-4A8E-BEC8-86AB85BF27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3" name="Immagine 62" descr="logo">
          <a:extLst>
            <a:ext uri="{FF2B5EF4-FFF2-40B4-BE49-F238E27FC236}">
              <a16:creationId xmlns:a16="http://schemas.microsoft.com/office/drawing/2014/main" id="{3209847F-C033-4B7D-B35D-8F0D0FB0D2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4" name="Immagine 63" descr="logo">
          <a:extLst>
            <a:ext uri="{FF2B5EF4-FFF2-40B4-BE49-F238E27FC236}">
              <a16:creationId xmlns:a16="http://schemas.microsoft.com/office/drawing/2014/main" id="{6E1C042C-B9E5-4939-8F4E-187ACD38B4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5" name="Immagine 64" descr="logo">
          <a:extLst>
            <a:ext uri="{FF2B5EF4-FFF2-40B4-BE49-F238E27FC236}">
              <a16:creationId xmlns:a16="http://schemas.microsoft.com/office/drawing/2014/main" id="{DBBB58E2-BCF2-40D2-86F8-CE38719E9E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6" name="Immagine 65" descr="logo">
          <a:extLst>
            <a:ext uri="{FF2B5EF4-FFF2-40B4-BE49-F238E27FC236}">
              <a16:creationId xmlns:a16="http://schemas.microsoft.com/office/drawing/2014/main" id="{B46F4464-036C-429C-AF19-0A65D4D3CB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7" name="Immagine 66" descr="logo">
          <a:extLst>
            <a:ext uri="{FF2B5EF4-FFF2-40B4-BE49-F238E27FC236}">
              <a16:creationId xmlns:a16="http://schemas.microsoft.com/office/drawing/2014/main" id="{C77DABF9-DA3B-455A-8853-668C508EF9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8" name="Immagine 67" descr="logo">
          <a:extLst>
            <a:ext uri="{FF2B5EF4-FFF2-40B4-BE49-F238E27FC236}">
              <a16:creationId xmlns:a16="http://schemas.microsoft.com/office/drawing/2014/main" id="{CAF84261-B76F-499D-8AA3-87E2DF1EBD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005FF70E-5897-4986-968D-CED7098D99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E82EFF5F-58DA-436D-9C20-EB52BD51A2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7375CE3E-FA3B-40E4-9D5F-F2E3833725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E1D5CEAF-CEEC-46FD-BCCC-8F281B17EB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4EE540D-43A1-459E-B84E-DE9D237FFB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6878363F-9AF6-4390-912F-CD2CDFCF7D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8DBF1ADF-B7D0-439B-B460-861AC793D6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3DCB722-BF7D-4E4E-A060-B3B2314BBD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4F765C64-BB8E-4713-92E6-1E224E4CCC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BB0C522-4C4D-4D7A-8D0E-B70122C3EC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AAC67488-780D-4C89-886D-C54C2D1653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6330AF2-0F9C-4333-9A2A-66BBFC4A27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256B55F8-9F3D-4353-BB3A-204E621C48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843C77A-4672-43D1-8FFC-B7CE8A9CD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C124B937-9312-4E7A-8AF0-2DE2732BDF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E3033C64-4306-4DDE-8B3F-16E1ABF4DF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DE27A709-4C47-4D31-9DDD-60F186156F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E255B354-DF16-4FE1-8DF0-F40ED9FB71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A1B9B2A6-C040-41FB-A3DB-9DA2786FC2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3" name="Immagine 22" descr="logo">
          <a:extLst>
            <a:ext uri="{FF2B5EF4-FFF2-40B4-BE49-F238E27FC236}">
              <a16:creationId xmlns:a16="http://schemas.microsoft.com/office/drawing/2014/main" id="{10CAB514-559C-413C-A0AD-716F9E5098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4" name="Immagine 23" descr="logo">
          <a:extLst>
            <a:ext uri="{FF2B5EF4-FFF2-40B4-BE49-F238E27FC236}">
              <a16:creationId xmlns:a16="http://schemas.microsoft.com/office/drawing/2014/main" id="{E29BD844-879E-4E44-8AA8-BD6172F3A7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5" name="Immagine 24" descr="logo">
          <a:extLst>
            <a:ext uri="{FF2B5EF4-FFF2-40B4-BE49-F238E27FC236}">
              <a16:creationId xmlns:a16="http://schemas.microsoft.com/office/drawing/2014/main" id="{F5A661CE-B17B-4174-9AEF-36428D42E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6" name="Immagine 25" descr="logo">
          <a:extLst>
            <a:ext uri="{FF2B5EF4-FFF2-40B4-BE49-F238E27FC236}">
              <a16:creationId xmlns:a16="http://schemas.microsoft.com/office/drawing/2014/main" id="{236A9F31-9B20-4841-BE96-2B2AEF1E7D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7" name="Immagine 26" descr="logo">
          <a:extLst>
            <a:ext uri="{FF2B5EF4-FFF2-40B4-BE49-F238E27FC236}">
              <a16:creationId xmlns:a16="http://schemas.microsoft.com/office/drawing/2014/main" id="{4E6FB38D-4FD2-4E36-A855-AB9F7E27E2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8" name="Immagine 27" descr="logo">
          <a:extLst>
            <a:ext uri="{FF2B5EF4-FFF2-40B4-BE49-F238E27FC236}">
              <a16:creationId xmlns:a16="http://schemas.microsoft.com/office/drawing/2014/main" id="{996FBC06-95D0-4FA4-9638-1E81B9C793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9" name="Immagine 28" descr="logo">
          <a:extLst>
            <a:ext uri="{FF2B5EF4-FFF2-40B4-BE49-F238E27FC236}">
              <a16:creationId xmlns:a16="http://schemas.microsoft.com/office/drawing/2014/main" id="{EC0B1845-9133-472F-9FED-B79D9E7136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0" name="Immagine 29" descr="logo">
          <a:extLst>
            <a:ext uri="{FF2B5EF4-FFF2-40B4-BE49-F238E27FC236}">
              <a16:creationId xmlns:a16="http://schemas.microsoft.com/office/drawing/2014/main" id="{4D5F5DBB-9503-4730-A7D6-CFCEFE6269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1" name="Immagine 30" descr="logo">
          <a:extLst>
            <a:ext uri="{FF2B5EF4-FFF2-40B4-BE49-F238E27FC236}">
              <a16:creationId xmlns:a16="http://schemas.microsoft.com/office/drawing/2014/main" id="{6265969A-EBED-4F9B-AD67-3774134199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2" name="Immagine 31" descr="logo">
          <a:extLst>
            <a:ext uri="{FF2B5EF4-FFF2-40B4-BE49-F238E27FC236}">
              <a16:creationId xmlns:a16="http://schemas.microsoft.com/office/drawing/2014/main" id="{E7B6A057-81E1-438F-9387-3A6F3DAC13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3" name="Immagine 32" descr="logo">
          <a:extLst>
            <a:ext uri="{FF2B5EF4-FFF2-40B4-BE49-F238E27FC236}">
              <a16:creationId xmlns:a16="http://schemas.microsoft.com/office/drawing/2014/main" id="{450D48E0-73C2-41E6-8B55-49EB76215C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4" name="Immagine 33" descr="logo">
          <a:extLst>
            <a:ext uri="{FF2B5EF4-FFF2-40B4-BE49-F238E27FC236}">
              <a16:creationId xmlns:a16="http://schemas.microsoft.com/office/drawing/2014/main" id="{4938742E-860F-4858-9648-24FB63B623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5" name="Immagine 34" descr="logo">
          <a:extLst>
            <a:ext uri="{FF2B5EF4-FFF2-40B4-BE49-F238E27FC236}">
              <a16:creationId xmlns:a16="http://schemas.microsoft.com/office/drawing/2014/main" id="{297E131A-B5D4-43DC-99ED-32C03D61F2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6" name="Immagine 35" descr="logo">
          <a:extLst>
            <a:ext uri="{FF2B5EF4-FFF2-40B4-BE49-F238E27FC236}">
              <a16:creationId xmlns:a16="http://schemas.microsoft.com/office/drawing/2014/main" id="{B9E2E869-64A2-40D0-89E0-253F9CC781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7" name="Immagine 36" descr="logo">
          <a:extLst>
            <a:ext uri="{FF2B5EF4-FFF2-40B4-BE49-F238E27FC236}">
              <a16:creationId xmlns:a16="http://schemas.microsoft.com/office/drawing/2014/main" id="{62C68F8D-72C7-4418-8225-3E011B5B7D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8" name="Immagine 37" descr="logo">
          <a:extLst>
            <a:ext uri="{FF2B5EF4-FFF2-40B4-BE49-F238E27FC236}">
              <a16:creationId xmlns:a16="http://schemas.microsoft.com/office/drawing/2014/main" id="{4C987608-A5BF-4AEA-9FA1-20E542AD13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9" name="Immagine 38" descr="logo">
          <a:extLst>
            <a:ext uri="{FF2B5EF4-FFF2-40B4-BE49-F238E27FC236}">
              <a16:creationId xmlns:a16="http://schemas.microsoft.com/office/drawing/2014/main" id="{C426D9E0-B93A-4EDE-8D66-9E5525B478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0" name="Immagine 39" descr="logo">
          <a:extLst>
            <a:ext uri="{FF2B5EF4-FFF2-40B4-BE49-F238E27FC236}">
              <a16:creationId xmlns:a16="http://schemas.microsoft.com/office/drawing/2014/main" id="{799FBABF-CC46-47ED-BB24-D22614DFE2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1" name="Immagine 40" descr="logo">
          <a:extLst>
            <a:ext uri="{FF2B5EF4-FFF2-40B4-BE49-F238E27FC236}">
              <a16:creationId xmlns:a16="http://schemas.microsoft.com/office/drawing/2014/main" id="{E5A56A87-403C-4036-A110-C4958023BA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2A075B64-2F71-4051-8C97-83E6B3B91F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DB131EBC-F9E1-4AA3-B064-33DE22624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6D35CCEF-604E-4911-97E4-490DB43FA7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E799462-5DBC-4A8B-92D8-253F05654E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8ACB6157-A305-42F8-895C-8F4F0E0459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B58A3E9F-25C7-49D1-8295-38C77C7CF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17BB2CBA-3794-4031-AA79-C2B729B756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28207149-92E3-4612-AB80-4643EC94E0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DFA2802A-1525-4BB0-B506-B2D62C7814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D4A9D919-D03B-426F-9819-D601DB935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DF98268B-15FC-4FC4-AD97-708ED3D8F6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E7D76D3E-E7F8-482B-84AF-2DFD71415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C235F2C0-F4E1-4EAC-A8AC-CF41286CFB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89941EF0-8874-4D10-8391-FB78D5142B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5F14DBF5-9D35-4333-A9BD-4C1B96637C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2DC58320-BD66-4357-A465-47631F2B9B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3F1FAA18-09C1-43C3-89F8-DE13798AA3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1" name="Immagine 20" descr="logo">
          <a:extLst>
            <a:ext uri="{FF2B5EF4-FFF2-40B4-BE49-F238E27FC236}">
              <a16:creationId xmlns:a16="http://schemas.microsoft.com/office/drawing/2014/main" id="{5FCF6C32-75DB-4581-A1E8-F51A8F530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2" name="Immagine 21" descr="logo">
          <a:extLst>
            <a:ext uri="{FF2B5EF4-FFF2-40B4-BE49-F238E27FC236}">
              <a16:creationId xmlns:a16="http://schemas.microsoft.com/office/drawing/2014/main" id="{02F81447-AF3A-4276-A0E8-8F07698A1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F8F6AE0A-DA6D-4271-B8A4-D3DBBE4B64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2156B591-C80A-4EF1-B455-C9FAE8AFC4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C4755DF5-D1ED-42DF-89A3-A11A5C8EE0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2E75B2A7-EC8A-490C-B508-CFCEAA0DF8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924059CA-135D-471F-8FED-9C513E8678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241DE4C5-A9B0-4FD8-9BB2-AE4DACC6F7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213A0349-8514-445C-B19F-8F937E78B5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A724ED41-DE3B-4876-8C82-2BD7BCB4F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F12786E6-0B1F-46F6-8823-57C2C4AC8D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169FAE19-8B78-4789-9AA2-2ACEC044A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FFF69EA1-848E-46D5-83EC-E5F3452F16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65F0B866-BE09-4465-AF38-C1D0012BAC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6D9319BB-286A-4A1F-80C9-EB8E8C6EDB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6E455D7-E729-41F8-9FD2-D615F60E4A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DE9DA2C1-2289-4C79-BCB8-70370C823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0D9801B8-35D2-4DC9-8B8D-941594764E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1982EB3C-1069-43F7-84FF-FB644AB74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1417320</xdr:colOff>
      <xdr:row>0</xdr:row>
      <xdr:rowOff>1247140</xdr:rowOff>
    </xdr:to>
    <xdr:pic>
      <xdr:nvPicPr>
        <xdr:cNvPr id="2" name="Immagine 1" descr="logo">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3" name="Immagine 2" descr="logo">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4" name="Immagine 3" descr="logo">
          <a:extLst>
            <a:ext uri="{FF2B5EF4-FFF2-40B4-BE49-F238E27FC236}">
              <a16:creationId xmlns:a16="http://schemas.microsoft.com/office/drawing/2014/main" id="{9141362A-D16B-4F54-BAB9-0B54BD0DC7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5" name="Immagine 4" descr="logo">
          <a:extLst>
            <a:ext uri="{FF2B5EF4-FFF2-40B4-BE49-F238E27FC236}">
              <a16:creationId xmlns:a16="http://schemas.microsoft.com/office/drawing/2014/main" id="{3510931B-34C5-40FD-82EF-9B3702A450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6" name="Immagine 5" descr="logo">
          <a:extLst>
            <a:ext uri="{FF2B5EF4-FFF2-40B4-BE49-F238E27FC236}">
              <a16:creationId xmlns:a16="http://schemas.microsoft.com/office/drawing/2014/main" id="{B0E19EB9-18E5-4112-8328-916F8998E8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7" name="Immagine 6" descr="logo">
          <a:extLst>
            <a:ext uri="{FF2B5EF4-FFF2-40B4-BE49-F238E27FC236}">
              <a16:creationId xmlns:a16="http://schemas.microsoft.com/office/drawing/2014/main" id="{3FF515FE-45C6-4F0D-AB5D-E79395B133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8" name="Immagine 7" descr="logo">
          <a:extLst>
            <a:ext uri="{FF2B5EF4-FFF2-40B4-BE49-F238E27FC236}">
              <a16:creationId xmlns:a16="http://schemas.microsoft.com/office/drawing/2014/main" id="{DEC2F8E1-D839-48CC-9B19-9DD570480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9" name="Immagine 8" descr="logo">
          <a:extLst>
            <a:ext uri="{FF2B5EF4-FFF2-40B4-BE49-F238E27FC236}">
              <a16:creationId xmlns:a16="http://schemas.microsoft.com/office/drawing/2014/main" id="{A974DFEF-5FFB-43D4-B512-651569FE0F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0" name="Immagine 9" descr="logo">
          <a:extLst>
            <a:ext uri="{FF2B5EF4-FFF2-40B4-BE49-F238E27FC236}">
              <a16:creationId xmlns:a16="http://schemas.microsoft.com/office/drawing/2014/main" id="{589446BB-DD59-4CC5-B204-A46899027B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1" name="Immagine 10" descr="logo">
          <a:extLst>
            <a:ext uri="{FF2B5EF4-FFF2-40B4-BE49-F238E27FC236}">
              <a16:creationId xmlns:a16="http://schemas.microsoft.com/office/drawing/2014/main" id="{1EA2BCCB-DAAD-462A-8C53-260523AD3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2" name="Immagine 11" descr="logo">
          <a:extLst>
            <a:ext uri="{FF2B5EF4-FFF2-40B4-BE49-F238E27FC236}">
              <a16:creationId xmlns:a16="http://schemas.microsoft.com/office/drawing/2014/main" id="{12BB2E50-CF2A-4AB7-8FA3-36EA25558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3" name="Immagine 12" descr="logo">
          <a:extLst>
            <a:ext uri="{FF2B5EF4-FFF2-40B4-BE49-F238E27FC236}">
              <a16:creationId xmlns:a16="http://schemas.microsoft.com/office/drawing/2014/main" id="{613693FE-388D-438E-85CB-7C06393D4C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4" name="Immagine 13" descr="logo">
          <a:extLst>
            <a:ext uri="{FF2B5EF4-FFF2-40B4-BE49-F238E27FC236}">
              <a16:creationId xmlns:a16="http://schemas.microsoft.com/office/drawing/2014/main" id="{04AAFE0E-95DC-4B70-AF46-31CC0A750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5" name="Immagine 14" descr="logo">
          <a:extLst>
            <a:ext uri="{FF2B5EF4-FFF2-40B4-BE49-F238E27FC236}">
              <a16:creationId xmlns:a16="http://schemas.microsoft.com/office/drawing/2014/main" id="{CDA96165-867E-480E-AC65-E6A863FFDF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6" name="Immagine 15" descr="logo">
          <a:extLst>
            <a:ext uri="{FF2B5EF4-FFF2-40B4-BE49-F238E27FC236}">
              <a16:creationId xmlns:a16="http://schemas.microsoft.com/office/drawing/2014/main" id="{944FE863-B1BF-4FD5-895E-28B3236716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7" name="Immagine 16" descr="logo">
          <a:extLst>
            <a:ext uri="{FF2B5EF4-FFF2-40B4-BE49-F238E27FC236}">
              <a16:creationId xmlns:a16="http://schemas.microsoft.com/office/drawing/2014/main" id="{EFBB8524-6734-4A5A-B28C-318CC18F94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8" name="Immagine 17" descr="logo">
          <a:extLst>
            <a:ext uri="{FF2B5EF4-FFF2-40B4-BE49-F238E27FC236}">
              <a16:creationId xmlns:a16="http://schemas.microsoft.com/office/drawing/2014/main" id="{4988718A-D936-4701-B23B-9726F62B79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19" name="Immagine 18" descr="logo">
          <a:extLst>
            <a:ext uri="{FF2B5EF4-FFF2-40B4-BE49-F238E27FC236}">
              <a16:creationId xmlns:a16="http://schemas.microsoft.com/office/drawing/2014/main" id="{FED459A4-C313-4164-AC74-0BBD551597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twoCellAnchor editAs="oneCell">
    <xdr:from>
      <xdr:col>0</xdr:col>
      <xdr:colOff>0</xdr:colOff>
      <xdr:row>0</xdr:row>
      <xdr:rowOff>85725</xdr:rowOff>
    </xdr:from>
    <xdr:to>
      <xdr:col>0</xdr:col>
      <xdr:colOff>1417320</xdr:colOff>
      <xdr:row>0</xdr:row>
      <xdr:rowOff>1247140</xdr:rowOff>
    </xdr:to>
    <xdr:pic>
      <xdr:nvPicPr>
        <xdr:cNvPr id="20" name="Immagine 19" descr="logo">
          <a:extLst>
            <a:ext uri="{FF2B5EF4-FFF2-40B4-BE49-F238E27FC236}">
              <a16:creationId xmlns:a16="http://schemas.microsoft.com/office/drawing/2014/main" id="{080B3114-8B5C-435C-934E-8E214053A6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417320" cy="11614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fficio%20Tecnico/Progettazione/2024/Manutenzioni%202024/Affidamenti%20gesition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stazione Tecno"/>
      <sheetName val="Intestazione Idroscavi"/>
      <sheetName val="Intestazione Marenco"/>
      <sheetName val="Intestazione Martino"/>
      <sheetName val="CIG-CUP-CPV"/>
      <sheetName val="Riassuntivo"/>
      <sheetName val="QE "/>
      <sheetName val="Stima importi 2024"/>
      <sheetName val="Stima importi 2024-manodoperaRA"/>
      <sheetName val="Tabelle per Relazione"/>
      <sheetName val="Pulizia serbatoi"/>
      <sheetName val="Situazione 2023"/>
    </sheetNames>
    <sheetDataSet>
      <sheetData sheetId="0"/>
      <sheetData sheetId="1"/>
      <sheetData sheetId="2"/>
      <sheetData sheetId="3"/>
      <sheetData sheetId="4">
        <row r="2">
          <cell r="D2">
            <v>736</v>
          </cell>
        </row>
        <row r="6">
          <cell r="D6">
            <v>739</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2.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3.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4.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5.bin"/><Relationship Id="rId4"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6.bin"/><Relationship Id="rId4" Type="http://schemas.openxmlformats.org/officeDocument/2006/relationships/comments" Target="../comments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6.xml"/><Relationship Id="rId1" Type="http://schemas.openxmlformats.org/officeDocument/2006/relationships/printerSettings" Target="../printerSettings/printerSettings37.bin"/><Relationship Id="rId4" Type="http://schemas.openxmlformats.org/officeDocument/2006/relationships/comments" Target="../comments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38.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39.bin"/><Relationship Id="rId4" Type="http://schemas.openxmlformats.org/officeDocument/2006/relationships/comments" Target="../comments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9.xml"/><Relationship Id="rId1" Type="http://schemas.openxmlformats.org/officeDocument/2006/relationships/printerSettings" Target="../printerSettings/printerSettings40.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0.xml"/><Relationship Id="rId1" Type="http://schemas.openxmlformats.org/officeDocument/2006/relationships/printerSettings" Target="../printerSettings/printerSettings41.bin"/><Relationship Id="rId4" Type="http://schemas.openxmlformats.org/officeDocument/2006/relationships/comments" Target="../comments40.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49"/>
  <sheetViews>
    <sheetView workbookViewId="0">
      <selection activeCell="E34" sqref="E34"/>
    </sheetView>
  </sheetViews>
  <sheetFormatPr defaultColWidth="9.140625" defaultRowHeight="12.75" x14ac:dyDescent="0.2"/>
  <cols>
    <col min="1" max="1" width="23.85546875" style="1" bestFit="1" customWidth="1"/>
    <col min="2" max="2" width="81.140625" style="1" customWidth="1"/>
    <col min="3" max="3" width="11.140625" style="1" bestFit="1" customWidth="1"/>
    <col min="4" max="4" width="10.7109375" style="1" bestFit="1" customWidth="1"/>
    <col min="5" max="5" width="11.28515625" style="1" bestFit="1" customWidth="1"/>
    <col min="6" max="6" width="38.28515625" style="1" bestFit="1" customWidth="1"/>
    <col min="7" max="16384" width="9.140625" style="1"/>
  </cols>
  <sheetData>
    <row r="1" spans="1:6" x14ac:dyDescent="0.2">
      <c r="A1" s="171" t="s">
        <v>1578</v>
      </c>
      <c r="B1" s="172"/>
      <c r="C1" s="172"/>
      <c r="D1" s="172"/>
      <c r="E1" s="172"/>
      <c r="F1" s="172"/>
    </row>
    <row r="2" spans="1:6" x14ac:dyDescent="0.2">
      <c r="A2" s="1" t="s">
        <v>0</v>
      </c>
      <c r="B2" s="1" t="s">
        <v>1628</v>
      </c>
    </row>
    <row r="3" spans="1:6" ht="38.25" x14ac:dyDescent="0.2">
      <c r="A3" s="1" t="s">
        <v>3</v>
      </c>
      <c r="B3" s="61" t="s">
        <v>1629</v>
      </c>
    </row>
    <row r="4" spans="1:6" x14ac:dyDescent="0.2">
      <c r="A4" s="1" t="s">
        <v>390</v>
      </c>
      <c r="B4" s="157" t="s">
        <v>1675</v>
      </c>
      <c r="C4" s="1" t="s">
        <v>1579</v>
      </c>
      <c r="D4" s="102">
        <v>2024</v>
      </c>
      <c r="F4" s="1" t="str">
        <f>CONCATENATE(B4,D4)</f>
        <v>Luglio2024</v>
      </c>
    </row>
    <row r="5" spans="1:6" x14ac:dyDescent="0.2">
      <c r="A5" s="1" t="s">
        <v>1604</v>
      </c>
      <c r="B5" s="158">
        <v>45504</v>
      </c>
    </row>
    <row r="6" spans="1:6" x14ac:dyDescent="0.2">
      <c r="A6" s="1" t="s">
        <v>1582</v>
      </c>
      <c r="B6" s="1" t="s">
        <v>1612</v>
      </c>
      <c r="C6" s="102">
        <f>'[1]CIG-CUP-CPV'!D2</f>
        <v>736</v>
      </c>
      <c r="D6" s="1" t="s">
        <v>1588</v>
      </c>
      <c r="E6" s="112" t="s">
        <v>1613</v>
      </c>
      <c r="F6" s="1" t="str">
        <f>CONCATENATE("Affidamento ",B6,C6,D6,E6,)</f>
        <v>Affidamento Prot. n° 736 del 29/12/2023</v>
      </c>
    </row>
    <row r="7" spans="1:6" x14ac:dyDescent="0.2">
      <c r="A7" s="1" t="s">
        <v>1583</v>
      </c>
      <c r="B7" s="1" t="s">
        <v>1612</v>
      </c>
      <c r="C7" s="102">
        <f>'[1]CIG-CUP-CPV'!D6</f>
        <v>739</v>
      </c>
      <c r="D7" s="1" t="s">
        <v>1588</v>
      </c>
      <c r="E7" s="112" t="s">
        <v>1613</v>
      </c>
      <c r="F7" s="1" t="str">
        <f>CONCATENATE("Affidamento ",B7,C7,D7,E7,)</f>
        <v>Affidamento Prot. n° 739 del 29/12/2023</v>
      </c>
    </row>
    <row r="8" spans="1:6" ht="17.25" customHeight="1" x14ac:dyDescent="0.2">
      <c r="A8" s="1" t="s">
        <v>1587</v>
      </c>
      <c r="B8" s="1" t="s">
        <v>1612</v>
      </c>
      <c r="C8" s="102"/>
      <c r="D8" s="1" t="s">
        <v>1588</v>
      </c>
      <c r="E8" s="112"/>
      <c r="F8" s="1" t="str">
        <f>CONCATENATE("Affidamento ",B8,C8,D8,E8,)</f>
        <v xml:space="preserve">Affidamento Prot. n°  del </v>
      </c>
    </row>
    <row r="9" spans="1:6" x14ac:dyDescent="0.2">
      <c r="A9" s="1" t="s">
        <v>1598</v>
      </c>
      <c r="B9" s="1" t="s">
        <v>1612</v>
      </c>
      <c r="C9" s="144"/>
      <c r="D9" s="143" t="s">
        <v>1588</v>
      </c>
      <c r="E9" s="145"/>
      <c r="F9" s="1" t="str">
        <f>CONCATENATE("Preventivo ",B9,C9,D9,E9,)</f>
        <v xml:space="preserve">Preventivo Prot. n°  del </v>
      </c>
    </row>
    <row r="10" spans="1:6" x14ac:dyDescent="0.2">
      <c r="A10" s="1" t="s">
        <v>1599</v>
      </c>
      <c r="B10" s="143" t="s">
        <v>1589</v>
      </c>
      <c r="C10" s="144"/>
      <c r="D10" s="143" t="s">
        <v>1588</v>
      </c>
      <c r="E10" s="145"/>
      <c r="F10" s="1" t="str">
        <f>CONCATENATE("Preventivo ",B10,C10,D10,E10,)</f>
        <v xml:space="preserve">Preventivo n°  del </v>
      </c>
    </row>
    <row r="11" spans="1:6" x14ac:dyDescent="0.2">
      <c r="A11" s="1" t="s">
        <v>1600</v>
      </c>
      <c r="B11" s="143" t="s">
        <v>1589</v>
      </c>
      <c r="C11" s="144"/>
      <c r="D11" s="143" t="s">
        <v>1588</v>
      </c>
      <c r="E11" s="145"/>
      <c r="F11" s="1" t="str">
        <f>CONCATENATE("Preventivo ",B11,C11,D11,E11,)</f>
        <v xml:space="preserve">Preventivo n°  del </v>
      </c>
    </row>
    <row r="12" spans="1:6" x14ac:dyDescent="0.2">
      <c r="A12" s="1" t="s">
        <v>1601</v>
      </c>
      <c r="B12" s="143" t="s">
        <v>1589</v>
      </c>
      <c r="C12" s="144"/>
      <c r="D12" s="143" t="s">
        <v>1588</v>
      </c>
      <c r="E12" s="145"/>
      <c r="F12" s="1" t="str">
        <f>CONCATENATE("Preventivo ",B12,C12,D12,E12,)</f>
        <v xml:space="preserve">Preventivo n°  del </v>
      </c>
    </row>
    <row r="13" spans="1:6" x14ac:dyDescent="0.2">
      <c r="A13" s="1" t="s">
        <v>1584</v>
      </c>
      <c r="B13" s="143" t="s">
        <v>1624</v>
      </c>
      <c r="C13" s="143"/>
      <c r="D13" s="143"/>
      <c r="E13" s="146"/>
    </row>
    <row r="14" spans="1:6" x14ac:dyDescent="0.2">
      <c r="A14" s="1" t="s">
        <v>1585</v>
      </c>
      <c r="B14" s="143" t="s">
        <v>1625</v>
      </c>
      <c r="C14" s="143"/>
      <c r="D14" s="143"/>
      <c r="E14" s="146"/>
    </row>
    <row r="15" spans="1:6" x14ac:dyDescent="0.2">
      <c r="A15" s="1" t="s">
        <v>1586</v>
      </c>
      <c r="B15" s="143"/>
      <c r="C15" s="143"/>
      <c r="D15" s="143"/>
      <c r="E15" s="146"/>
    </row>
    <row r="16" spans="1:6" x14ac:dyDescent="0.2">
      <c r="A16" s="1" t="s">
        <v>1594</v>
      </c>
      <c r="B16" s="143"/>
      <c r="C16" s="143"/>
      <c r="D16" s="143"/>
      <c r="E16" s="146"/>
    </row>
    <row r="17" spans="1:6" x14ac:dyDescent="0.2">
      <c r="A17" s="1" t="s">
        <v>1595</v>
      </c>
      <c r="B17" s="143"/>
      <c r="C17" s="143"/>
      <c r="D17" s="143"/>
      <c r="E17" s="146"/>
    </row>
    <row r="18" spans="1:6" x14ac:dyDescent="0.2">
      <c r="A18" s="1" t="s">
        <v>1596</v>
      </c>
      <c r="B18" s="143"/>
      <c r="C18" s="143"/>
      <c r="D18" s="143"/>
      <c r="E18" s="146"/>
    </row>
    <row r="19" spans="1:6" x14ac:dyDescent="0.2">
      <c r="A19" s="1" t="s">
        <v>1597</v>
      </c>
      <c r="B19" s="143"/>
      <c r="C19" s="143"/>
      <c r="D19" s="143"/>
      <c r="E19" s="146"/>
    </row>
    <row r="20" spans="1:6" x14ac:dyDescent="0.2">
      <c r="A20" s="1" t="s">
        <v>1580</v>
      </c>
      <c r="B20" s="156" t="s">
        <v>1627</v>
      </c>
      <c r="C20" s="143"/>
      <c r="D20" s="143"/>
      <c r="E20" s="146"/>
    </row>
    <row r="21" spans="1:6" x14ac:dyDescent="0.2">
      <c r="A21" s="1" t="s">
        <v>1581</v>
      </c>
      <c r="B21" s="143" t="s">
        <v>1626</v>
      </c>
      <c r="C21" s="143"/>
      <c r="D21" s="143"/>
      <c r="E21" s="146"/>
    </row>
    <row r="22" spans="1:6" x14ac:dyDescent="0.2">
      <c r="A22" s="1" t="s">
        <v>1590</v>
      </c>
      <c r="B22" s="143" t="s">
        <v>1589</v>
      </c>
      <c r="C22" s="147">
        <v>7</v>
      </c>
      <c r="D22" s="143" t="s">
        <v>1588</v>
      </c>
      <c r="E22" s="148" t="s">
        <v>1676</v>
      </c>
      <c r="F22" s="1" t="str">
        <f>CONCATENATE("SAL ",B22,C22,D22,E22,)</f>
        <v>SAL n° 7 del 02/09/2024</v>
      </c>
    </row>
    <row r="23" spans="1:6" x14ac:dyDescent="0.2">
      <c r="A23" s="1" t="s">
        <v>1591</v>
      </c>
      <c r="B23" s="143" t="s">
        <v>1589</v>
      </c>
      <c r="C23" s="147">
        <f>C22</f>
        <v>7</v>
      </c>
      <c r="D23" s="143" t="s">
        <v>1588</v>
      </c>
      <c r="E23" s="148" t="str">
        <f>E22</f>
        <v>02/09/2024</v>
      </c>
      <c r="F23" s="1" t="str">
        <f>CONCATENATE("SAL ",B23,C23,D23,E23,)</f>
        <v>SAL n° 7 del 02/09/2024</v>
      </c>
    </row>
    <row r="24" spans="1:6" x14ac:dyDescent="0.2">
      <c r="A24" s="1" t="s">
        <v>1592</v>
      </c>
      <c r="B24" s="143" t="s">
        <v>1589</v>
      </c>
      <c r="C24" s="147"/>
      <c r="D24" s="143" t="s">
        <v>1588</v>
      </c>
      <c r="E24" s="148"/>
      <c r="F24" s="1" t="str">
        <f>CONCATENATE("SAL ",B24,C24,D24,E24,)</f>
        <v xml:space="preserve">SAL n°  del </v>
      </c>
    </row>
    <row r="25" spans="1:6" x14ac:dyDescent="0.2">
      <c r="A25" s="1" t="s">
        <v>1593</v>
      </c>
      <c r="B25" s="143"/>
      <c r="C25" s="144"/>
      <c r="D25" s="143" t="s">
        <v>1588</v>
      </c>
      <c r="E25" s="148"/>
      <c r="F25" s="1" t="str">
        <f>CONCATENATE("STATO FINALE ",D25,E25,)</f>
        <v xml:space="preserve">STATO FINALE  del </v>
      </c>
    </row>
    <row r="26" spans="1:6" x14ac:dyDescent="0.2">
      <c r="B26" s="143"/>
      <c r="C26" s="143"/>
      <c r="D26" s="143"/>
      <c r="E26" s="143"/>
    </row>
    <row r="27" spans="1:6" x14ac:dyDescent="0.2">
      <c r="B27" s="143"/>
      <c r="C27" s="143"/>
      <c r="D27" s="143"/>
      <c r="E27" s="143"/>
    </row>
    <row r="28" spans="1:6" x14ac:dyDescent="0.2">
      <c r="B28" s="143"/>
      <c r="C28" s="143"/>
      <c r="D28" s="143"/>
      <c r="E28" s="143"/>
    </row>
    <row r="29" spans="1:6" x14ac:dyDescent="0.2">
      <c r="B29" s="143"/>
      <c r="C29" s="143"/>
      <c r="D29" s="143"/>
      <c r="E29" s="143"/>
    </row>
    <row r="30" spans="1:6" x14ac:dyDescent="0.2">
      <c r="B30" s="143"/>
      <c r="C30" s="143"/>
      <c r="D30" s="143"/>
      <c r="E30" s="143"/>
    </row>
    <row r="31" spans="1:6" x14ac:dyDescent="0.2">
      <c r="B31" s="143"/>
      <c r="C31" s="143"/>
      <c r="D31" s="143"/>
      <c r="E31" s="143"/>
    </row>
    <row r="32" spans="1:6" x14ac:dyDescent="0.2">
      <c r="B32" s="143"/>
      <c r="C32" s="143"/>
      <c r="D32" s="143"/>
      <c r="E32" s="143"/>
    </row>
    <row r="33" spans="2:5" x14ac:dyDescent="0.2">
      <c r="B33" s="143"/>
      <c r="C33" s="143"/>
      <c r="D33" s="143"/>
      <c r="E33" s="143"/>
    </row>
    <row r="34" spans="2:5" x14ac:dyDescent="0.2">
      <c r="B34" s="143"/>
      <c r="C34" s="143"/>
      <c r="D34" s="143"/>
      <c r="E34" s="143"/>
    </row>
    <row r="35" spans="2:5" x14ac:dyDescent="0.2">
      <c r="B35" s="143"/>
      <c r="C35" s="143"/>
      <c r="D35" s="143"/>
      <c r="E35" s="143"/>
    </row>
    <row r="36" spans="2:5" x14ac:dyDescent="0.2">
      <c r="B36" s="143"/>
      <c r="C36" s="143"/>
      <c r="D36" s="143"/>
      <c r="E36" s="143"/>
    </row>
    <row r="37" spans="2:5" x14ac:dyDescent="0.2">
      <c r="B37" s="143"/>
      <c r="C37" s="143"/>
      <c r="D37" s="143"/>
      <c r="E37" s="143"/>
    </row>
    <row r="38" spans="2:5" x14ac:dyDescent="0.2">
      <c r="B38" s="143"/>
      <c r="C38" s="143"/>
      <c r="D38" s="143"/>
      <c r="E38" s="143"/>
    </row>
    <row r="39" spans="2:5" x14ac:dyDescent="0.2">
      <c r="B39" s="143"/>
      <c r="C39" s="143"/>
      <c r="D39" s="143"/>
      <c r="E39" s="143"/>
    </row>
    <row r="40" spans="2:5" x14ac:dyDescent="0.2">
      <c r="B40" s="143"/>
      <c r="C40" s="143"/>
      <c r="D40" s="143"/>
      <c r="E40" s="143"/>
    </row>
    <row r="41" spans="2:5" x14ac:dyDescent="0.2">
      <c r="B41" s="143"/>
      <c r="C41" s="143"/>
      <c r="D41" s="143"/>
      <c r="E41" s="143"/>
    </row>
    <row r="42" spans="2:5" x14ac:dyDescent="0.2">
      <c r="B42" s="143"/>
      <c r="C42" s="143"/>
      <c r="D42" s="143"/>
      <c r="E42" s="143"/>
    </row>
    <row r="43" spans="2:5" x14ac:dyDescent="0.2">
      <c r="B43" s="143"/>
      <c r="C43" s="143"/>
      <c r="D43" s="143"/>
      <c r="E43" s="143"/>
    </row>
    <row r="44" spans="2:5" x14ac:dyDescent="0.2">
      <c r="B44" s="143"/>
      <c r="C44" s="143"/>
      <c r="D44" s="143"/>
      <c r="E44" s="143"/>
    </row>
    <row r="45" spans="2:5" x14ac:dyDescent="0.2">
      <c r="B45" s="143"/>
      <c r="C45" s="143"/>
      <c r="D45" s="143"/>
      <c r="E45" s="143"/>
    </row>
    <row r="48" spans="2:5" ht="12" customHeight="1" x14ac:dyDescent="0.2"/>
    <row r="49" ht="3" customHeight="1" x14ac:dyDescent="0.2"/>
  </sheetData>
  <mergeCells count="1">
    <mergeCell ref="A1:F1"/>
  </mergeCells>
  <phoneticPr fontId="16" type="noConversion"/>
  <pageMargins left="0.7" right="0.7" top="0.75" bottom="0.75" header="0.3" footer="0.3"/>
  <pageSetup paperSize="9" scale="74"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P36"/>
  <sheetViews>
    <sheetView zoomScaleNormal="100" workbookViewId="0">
      <selection activeCell="P12" sqref="P12"/>
    </sheetView>
  </sheetViews>
  <sheetFormatPr defaultColWidth="26.7109375" defaultRowHeight="12.75" x14ac:dyDescent="0.2"/>
  <cols>
    <col min="1" max="1" width="27.42578125" style="5" bestFit="1" customWidth="1"/>
    <col min="2" max="2" width="32.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1"/>
      <c r="B1" s="176" t="s">
        <v>1564</v>
      </c>
      <c r="C1" s="177"/>
      <c r="D1" s="177"/>
      <c r="E1" s="177"/>
      <c r="F1" s="177"/>
      <c r="G1" s="177"/>
      <c r="H1" s="177"/>
      <c r="I1" s="177"/>
      <c r="J1" s="177"/>
      <c r="K1" s="177"/>
      <c r="L1" s="177"/>
      <c r="M1" s="177"/>
      <c r="N1" s="177"/>
      <c r="O1" s="178"/>
    </row>
    <row r="2" spans="1:16" ht="19.5" x14ac:dyDescent="0.25">
      <c r="A2" s="173" t="s">
        <v>1562</v>
      </c>
      <c r="B2" s="174"/>
      <c r="C2" s="174"/>
      <c r="D2" s="174"/>
      <c r="E2" s="174"/>
      <c r="F2" s="174"/>
      <c r="G2" s="174"/>
      <c r="H2" s="174"/>
      <c r="I2" s="174"/>
      <c r="J2" s="174"/>
      <c r="K2" s="174"/>
      <c r="L2" s="174"/>
      <c r="M2" s="174"/>
      <c r="N2" s="174"/>
      <c r="O2" s="175"/>
    </row>
    <row r="3" spans="1:16" x14ac:dyDescent="0.2">
      <c r="A3" s="30" t="s">
        <v>0</v>
      </c>
      <c r="B3" s="90" t="str">
        <f>INTESTAZIONE!B2</f>
        <v>Tecnocostruzioni s.r.l.</v>
      </c>
      <c r="C3" s="188" t="s">
        <v>1561</v>
      </c>
      <c r="D3" s="189"/>
      <c r="E3" s="189"/>
      <c r="F3" s="189"/>
      <c r="G3" s="189"/>
      <c r="H3" s="189"/>
      <c r="I3" s="190"/>
      <c r="J3" s="201" t="s">
        <v>1617</v>
      </c>
      <c r="K3" s="202"/>
      <c r="L3" s="179"/>
      <c r="M3" s="179"/>
      <c r="N3" s="180"/>
      <c r="O3" s="181"/>
    </row>
    <row r="4" spans="1:16" ht="30" customHeight="1" x14ac:dyDescent="0.2">
      <c r="A4" s="30" t="s">
        <v>1</v>
      </c>
      <c r="B4" s="44">
        <v>45497</v>
      </c>
      <c r="C4" s="203"/>
      <c r="D4" s="204"/>
      <c r="E4" s="204"/>
      <c r="F4" s="204"/>
      <c r="G4" s="204"/>
      <c r="H4" s="204"/>
      <c r="I4" s="205"/>
      <c r="J4" s="206"/>
      <c r="K4" s="45" t="s">
        <v>1618</v>
      </c>
      <c r="L4" s="182"/>
      <c r="M4" s="182"/>
      <c r="N4" s="183"/>
      <c r="O4" s="184"/>
    </row>
    <row r="5" spans="1:16" x14ac:dyDescent="0.2">
      <c r="A5" s="30" t="s">
        <v>2</v>
      </c>
      <c r="B5" s="46" t="s">
        <v>1655</v>
      </c>
      <c r="C5" s="191"/>
      <c r="D5" s="192"/>
      <c r="E5" s="192"/>
      <c r="F5" s="192"/>
      <c r="G5" s="192"/>
      <c r="H5" s="192"/>
      <c r="I5" s="193"/>
      <c r="J5" s="207"/>
      <c r="K5" s="47"/>
      <c r="L5" s="182"/>
      <c r="M5" s="182"/>
      <c r="N5" s="183"/>
      <c r="O5" s="184"/>
    </row>
    <row r="6" spans="1:16" x14ac:dyDescent="0.2">
      <c r="A6" s="91" t="s">
        <v>19</v>
      </c>
      <c r="B6" s="200" t="s">
        <v>1656</v>
      </c>
      <c r="C6" s="200"/>
      <c r="D6" s="200"/>
      <c r="E6" s="200"/>
      <c r="F6" s="200"/>
      <c r="G6" s="200"/>
      <c r="H6" s="200"/>
      <c r="I6" s="200"/>
      <c r="J6" s="200"/>
      <c r="K6" s="200"/>
      <c r="L6" s="182"/>
      <c r="M6" s="182"/>
      <c r="N6" s="183"/>
      <c r="O6" s="184"/>
    </row>
    <row r="7" spans="1:16" x14ac:dyDescent="0.2">
      <c r="A7" s="91" t="s">
        <v>40</v>
      </c>
      <c r="B7" s="30" t="s">
        <v>1571</v>
      </c>
      <c r="C7" s="195" t="s">
        <v>41</v>
      </c>
      <c r="D7" s="195"/>
      <c r="E7" s="195"/>
      <c r="F7" s="195"/>
      <c r="G7" s="195"/>
      <c r="H7" s="195"/>
      <c r="I7" s="195"/>
      <c r="J7" s="195"/>
      <c r="K7" s="195"/>
      <c r="L7" s="182"/>
      <c r="M7" s="182"/>
      <c r="N7" s="183"/>
      <c r="O7" s="184"/>
    </row>
    <row r="8" spans="1:16" x14ac:dyDescent="0.2">
      <c r="A8" s="92" t="s">
        <v>1560</v>
      </c>
      <c r="B8" s="30" t="s">
        <v>1689</v>
      </c>
      <c r="C8" s="30" t="s">
        <v>1690</v>
      </c>
      <c r="D8" s="195" t="s">
        <v>42</v>
      </c>
      <c r="E8" s="195"/>
      <c r="F8" s="195"/>
      <c r="G8" s="195"/>
      <c r="H8" s="195"/>
      <c r="I8" s="195"/>
      <c r="J8" s="195"/>
      <c r="K8" s="195"/>
      <c r="L8" s="182"/>
      <c r="M8" s="182"/>
      <c r="N8" s="183"/>
      <c r="O8" s="184"/>
    </row>
    <row r="9" spans="1:16" x14ac:dyDescent="0.2">
      <c r="A9" s="92" t="s">
        <v>3</v>
      </c>
      <c r="B9" s="197" t="s">
        <v>1657</v>
      </c>
      <c r="C9" s="197"/>
      <c r="D9" s="197"/>
      <c r="E9" s="197"/>
      <c r="F9" s="197"/>
      <c r="G9" s="197"/>
      <c r="H9" s="197"/>
      <c r="I9" s="197"/>
      <c r="J9" s="197"/>
      <c r="K9" s="197"/>
      <c r="L9" s="185"/>
      <c r="M9" s="185"/>
      <c r="N9" s="186"/>
      <c r="O9" s="187"/>
    </row>
    <row r="10" spans="1:16"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6" ht="51" x14ac:dyDescent="0.2">
      <c r="A11" s="199" t="s">
        <v>20</v>
      </c>
      <c r="B11" s="62">
        <v>124</v>
      </c>
      <c r="C11" s="62" t="s">
        <v>532</v>
      </c>
      <c r="D11" s="75" t="s">
        <v>185</v>
      </c>
      <c r="E11" s="62" t="s">
        <v>60</v>
      </c>
      <c r="F11" s="63">
        <v>414.13593749999995</v>
      </c>
      <c r="G11" s="63">
        <v>157.17890259999999</v>
      </c>
      <c r="H11" s="63">
        <v>8.077</v>
      </c>
      <c r="I11" s="63">
        <v>0</v>
      </c>
      <c r="J11" s="63">
        <v>406.05893749999996</v>
      </c>
      <c r="K11" s="107">
        <v>1</v>
      </c>
      <c r="L11" s="51">
        <f>G11*K11</f>
        <v>157.17890259999999</v>
      </c>
      <c r="M11" s="51">
        <f t="shared" ref="M11:M16" si="0">K11*H11</f>
        <v>8.077</v>
      </c>
      <c r="N11" s="51">
        <f t="shared" ref="N11:N16" si="1">K11*I11</f>
        <v>0</v>
      </c>
      <c r="O11" s="51">
        <f t="shared" ref="O11:O16" si="2">J11*K11</f>
        <v>406.05893749999996</v>
      </c>
      <c r="P11" s="5">
        <f>1.2*1.4*1.3</f>
        <v>2.1840000000000002</v>
      </c>
    </row>
    <row r="12" spans="1:16" ht="25.5" x14ac:dyDescent="0.2">
      <c r="A12" s="199"/>
      <c r="B12" s="62">
        <v>129</v>
      </c>
      <c r="C12" s="62" t="s">
        <v>537</v>
      </c>
      <c r="D12" s="75" t="s">
        <v>538</v>
      </c>
      <c r="E12" s="62" t="s">
        <v>60</v>
      </c>
      <c r="F12" s="63">
        <v>76.710000000000008</v>
      </c>
      <c r="G12" s="63">
        <v>65.197320000000005</v>
      </c>
      <c r="H12" s="63">
        <v>3.64</v>
      </c>
      <c r="I12" s="63">
        <v>0</v>
      </c>
      <c r="J12" s="63">
        <v>73.070000000000007</v>
      </c>
      <c r="K12" s="107">
        <v>1</v>
      </c>
      <c r="L12" s="51">
        <f t="shared" ref="L12:L29" si="3">G12*K12</f>
        <v>65.197320000000005</v>
      </c>
      <c r="M12" s="51">
        <f t="shared" si="0"/>
        <v>3.64</v>
      </c>
      <c r="N12" s="51">
        <f t="shared" si="1"/>
        <v>0</v>
      </c>
      <c r="O12" s="51">
        <f t="shared" si="2"/>
        <v>73.070000000000007</v>
      </c>
    </row>
    <row r="13" spans="1:16" ht="51" x14ac:dyDescent="0.2">
      <c r="A13" s="199"/>
      <c r="B13" s="62">
        <v>142</v>
      </c>
      <c r="C13" s="62" t="s">
        <v>552</v>
      </c>
      <c r="D13" s="75" t="s">
        <v>202</v>
      </c>
      <c r="E13" s="62" t="s">
        <v>60</v>
      </c>
      <c r="F13" s="63">
        <v>53.797000000000011</v>
      </c>
      <c r="G13" s="63">
        <v>0</v>
      </c>
      <c r="H13" s="63">
        <v>53.797000000000011</v>
      </c>
      <c r="I13" s="63">
        <v>0</v>
      </c>
      <c r="J13" s="63">
        <v>0</v>
      </c>
      <c r="K13" s="52">
        <v>1</v>
      </c>
      <c r="L13" s="51">
        <f t="shared" si="3"/>
        <v>0</v>
      </c>
      <c r="M13" s="51">
        <f t="shared" si="0"/>
        <v>53.797000000000011</v>
      </c>
      <c r="N13" s="51">
        <f t="shared" si="1"/>
        <v>0</v>
      </c>
      <c r="O13" s="51">
        <f t="shared" si="2"/>
        <v>0</v>
      </c>
    </row>
    <row r="14" spans="1:16"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6"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6"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222.37622260000001</v>
      </c>
      <c r="M17" s="56">
        <f>SUM(M11:M16)</f>
        <v>65.51400000000001</v>
      </c>
      <c r="N17" s="56">
        <f>SUM(N11:N16)</f>
        <v>0</v>
      </c>
      <c r="O17" s="56">
        <f>SUM(O11:O16)</f>
        <v>479.12893749999995</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222.38</v>
      </c>
      <c r="M30" s="56">
        <f t="shared" ref="M30:O30" si="6">ROUND(M17+M22+M28+M29,2)</f>
        <v>65.510000000000005</v>
      </c>
      <c r="N30" s="56">
        <f t="shared" si="6"/>
        <v>0</v>
      </c>
      <c r="O30" s="56">
        <f t="shared" si="6"/>
        <v>479.13</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38.909999999999997</v>
      </c>
    </row>
    <row r="33" spans="1:15" ht="19.5" x14ac:dyDescent="0.2">
      <c r="A33" s="194" t="s">
        <v>30</v>
      </c>
      <c r="B33" s="194"/>
      <c r="C33" s="194"/>
      <c r="D33" s="194"/>
      <c r="E33" s="194"/>
      <c r="F33" s="194"/>
      <c r="G33" s="194"/>
      <c r="H33" s="194"/>
      <c r="I33" s="194"/>
      <c r="J33" s="194"/>
      <c r="K33" s="194"/>
      <c r="L33" s="59">
        <f>L30-(O31*L30)</f>
        <v>204.322744</v>
      </c>
      <c r="M33" s="59">
        <f>M30</f>
        <v>65.510000000000005</v>
      </c>
      <c r="N33" s="59">
        <f>N30</f>
        <v>0</v>
      </c>
      <c r="O33" s="59">
        <f>O30-O32</f>
        <v>440.22</v>
      </c>
    </row>
    <row r="34" spans="1:15" ht="19.5" x14ac:dyDescent="0.2">
      <c r="A34" s="194" t="s">
        <v>7</v>
      </c>
      <c r="B34" s="194"/>
      <c r="C34" s="194"/>
      <c r="D34" s="194"/>
      <c r="E34" s="194"/>
      <c r="F34" s="194"/>
      <c r="G34" s="194"/>
      <c r="H34" s="194"/>
      <c r="I34" s="194"/>
      <c r="J34" s="194"/>
      <c r="K34" s="194"/>
      <c r="L34" s="194"/>
      <c r="M34" s="194"/>
      <c r="N34" s="194"/>
      <c r="O34" s="106">
        <f>M33+N33+O33</f>
        <v>505.73</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Appoggio!$C$2:$C$3</xm:f>
          </x14:formula1>
          <xm:sqref>K29</xm:sqref>
        </x14:dataValidation>
        <x14:dataValidation type="list" allowBlank="1" showInputMessage="1" showErrorMessage="1" xr:uid="{00000000-0002-0000-0A00-000001000000}">
          <x14:formula1>
            <xm:f>Appoggio!$D$2:$D$3</xm:f>
          </x14:formula1>
          <xm:sqref>J4:J5</xm:sqref>
        </x14:dataValidation>
        <x14:dataValidation type="list" allowBlank="1" showInputMessage="1" showErrorMessage="1" xr:uid="{00000000-0002-0000-0A00-000002000000}">
          <x14:formula1>
            <xm:f>Appoggio!$A$2:$A$5</xm:f>
          </x14:formula1>
          <xm:sqref>B7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P36"/>
  <sheetViews>
    <sheetView zoomScaleNormal="100" workbookViewId="0">
      <selection activeCell="P12" sqref="P12"/>
    </sheetView>
  </sheetViews>
  <sheetFormatPr defaultColWidth="26.7109375" defaultRowHeight="12.75" x14ac:dyDescent="0.2"/>
  <cols>
    <col min="1" max="1" width="27.42578125" style="5" bestFit="1" customWidth="1"/>
    <col min="2" max="2" width="37"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6" ht="100.5" customHeight="1" x14ac:dyDescent="0.2">
      <c r="A1" s="61"/>
      <c r="B1" s="176" t="s">
        <v>1564</v>
      </c>
      <c r="C1" s="177"/>
      <c r="D1" s="177"/>
      <c r="E1" s="177"/>
      <c r="F1" s="177"/>
      <c r="G1" s="177"/>
      <c r="H1" s="177"/>
      <c r="I1" s="177"/>
      <c r="J1" s="177"/>
      <c r="K1" s="177"/>
      <c r="L1" s="177"/>
      <c r="M1" s="177"/>
      <c r="N1" s="177"/>
      <c r="O1" s="178"/>
    </row>
    <row r="2" spans="1:16" ht="19.5" x14ac:dyDescent="0.25">
      <c r="A2" s="173" t="s">
        <v>1562</v>
      </c>
      <c r="B2" s="174"/>
      <c r="C2" s="174"/>
      <c r="D2" s="174"/>
      <c r="E2" s="174"/>
      <c r="F2" s="174"/>
      <c r="G2" s="174"/>
      <c r="H2" s="174"/>
      <c r="I2" s="174"/>
      <c r="J2" s="174"/>
      <c r="K2" s="174"/>
      <c r="L2" s="174"/>
      <c r="M2" s="174"/>
      <c r="N2" s="174"/>
      <c r="O2" s="175"/>
    </row>
    <row r="3" spans="1:16" x14ac:dyDescent="0.2">
      <c r="A3" s="30" t="s">
        <v>0</v>
      </c>
      <c r="B3" s="90" t="str">
        <f>INTESTAZIONE!B2</f>
        <v>Tecnocostruzioni s.r.l.</v>
      </c>
      <c r="C3" s="188" t="s">
        <v>1561</v>
      </c>
      <c r="D3" s="189"/>
      <c r="E3" s="189"/>
      <c r="F3" s="189"/>
      <c r="G3" s="189"/>
      <c r="H3" s="189"/>
      <c r="I3" s="190"/>
      <c r="J3" s="201" t="s">
        <v>1617</v>
      </c>
      <c r="K3" s="202"/>
      <c r="L3" s="179"/>
      <c r="M3" s="179"/>
      <c r="N3" s="180"/>
      <c r="O3" s="181"/>
    </row>
    <row r="4" spans="1:16" ht="30" customHeight="1" x14ac:dyDescent="0.2">
      <c r="A4" s="30" t="s">
        <v>1</v>
      </c>
      <c r="B4" s="44">
        <v>45498</v>
      </c>
      <c r="C4" s="203"/>
      <c r="D4" s="204"/>
      <c r="E4" s="204"/>
      <c r="F4" s="204"/>
      <c r="G4" s="204"/>
      <c r="H4" s="204"/>
      <c r="I4" s="205"/>
      <c r="J4" s="206" t="s">
        <v>1621</v>
      </c>
      <c r="K4" s="45" t="s">
        <v>1618</v>
      </c>
      <c r="L4" s="182"/>
      <c r="M4" s="182"/>
      <c r="N4" s="183"/>
      <c r="O4" s="184"/>
    </row>
    <row r="5" spans="1:16" x14ac:dyDescent="0.2">
      <c r="A5" s="30" t="s">
        <v>2</v>
      </c>
      <c r="B5" s="46" t="s">
        <v>1638</v>
      </c>
      <c r="C5" s="191"/>
      <c r="D5" s="192"/>
      <c r="E5" s="192"/>
      <c r="F5" s="192"/>
      <c r="G5" s="192"/>
      <c r="H5" s="192"/>
      <c r="I5" s="193"/>
      <c r="J5" s="207"/>
      <c r="K5" s="47">
        <v>1</v>
      </c>
      <c r="L5" s="182"/>
      <c r="M5" s="182"/>
      <c r="N5" s="183"/>
      <c r="O5" s="184"/>
    </row>
    <row r="6" spans="1:16" x14ac:dyDescent="0.2">
      <c r="A6" s="91" t="s">
        <v>19</v>
      </c>
      <c r="B6" s="200" t="s">
        <v>1664</v>
      </c>
      <c r="C6" s="200"/>
      <c r="D6" s="200"/>
      <c r="E6" s="200"/>
      <c r="F6" s="200"/>
      <c r="G6" s="200"/>
      <c r="H6" s="200"/>
      <c r="I6" s="200"/>
      <c r="J6" s="200"/>
      <c r="K6" s="200"/>
      <c r="L6" s="182"/>
      <c r="M6" s="182"/>
      <c r="N6" s="183"/>
      <c r="O6" s="184"/>
    </row>
    <row r="7" spans="1:16" x14ac:dyDescent="0.2">
      <c r="A7" s="91" t="s">
        <v>40</v>
      </c>
      <c r="B7" s="30" t="s">
        <v>1572</v>
      </c>
      <c r="C7" s="195" t="s">
        <v>41</v>
      </c>
      <c r="D7" s="195"/>
      <c r="E7" s="195"/>
      <c r="F7" s="195"/>
      <c r="G7" s="195"/>
      <c r="H7" s="195"/>
      <c r="I7" s="195"/>
      <c r="J7" s="195"/>
      <c r="K7" s="195"/>
      <c r="L7" s="182"/>
      <c r="M7" s="182"/>
      <c r="N7" s="183"/>
      <c r="O7" s="184"/>
    </row>
    <row r="8" spans="1:16" x14ac:dyDescent="0.2">
      <c r="A8" s="92" t="s">
        <v>1560</v>
      </c>
      <c r="B8" s="30" t="s">
        <v>1691</v>
      </c>
      <c r="C8" s="30" t="s">
        <v>1692</v>
      </c>
      <c r="D8" s="195" t="s">
        <v>42</v>
      </c>
      <c r="E8" s="195"/>
      <c r="F8" s="195"/>
      <c r="G8" s="195"/>
      <c r="H8" s="195"/>
      <c r="I8" s="195"/>
      <c r="J8" s="195"/>
      <c r="K8" s="195"/>
      <c r="L8" s="182"/>
      <c r="M8" s="182"/>
      <c r="N8" s="183"/>
      <c r="O8" s="184"/>
    </row>
    <row r="9" spans="1:16" x14ac:dyDescent="0.2">
      <c r="A9" s="92" t="s">
        <v>3</v>
      </c>
      <c r="B9" s="197" t="s">
        <v>1665</v>
      </c>
      <c r="C9" s="197"/>
      <c r="D9" s="197"/>
      <c r="E9" s="197"/>
      <c r="F9" s="197"/>
      <c r="G9" s="197"/>
      <c r="H9" s="197"/>
      <c r="I9" s="197"/>
      <c r="J9" s="197"/>
      <c r="K9" s="197"/>
      <c r="L9" s="185"/>
      <c r="M9" s="185"/>
      <c r="N9" s="186"/>
      <c r="O9" s="187"/>
    </row>
    <row r="10" spans="1:16"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6" ht="51" x14ac:dyDescent="0.2">
      <c r="A11" s="199" t="s">
        <v>20</v>
      </c>
      <c r="B11" s="62">
        <v>125</v>
      </c>
      <c r="C11" s="62" t="s">
        <v>533</v>
      </c>
      <c r="D11" s="75" t="s">
        <v>186</v>
      </c>
      <c r="E11" s="62" t="s">
        <v>60</v>
      </c>
      <c r="F11" s="63">
        <v>681.53987499999994</v>
      </c>
      <c r="G11" s="63">
        <v>202.3919046</v>
      </c>
      <c r="H11" s="63">
        <v>10.512</v>
      </c>
      <c r="I11" s="63">
        <v>0</v>
      </c>
      <c r="J11" s="63">
        <v>671.02787499999999</v>
      </c>
      <c r="K11" s="107">
        <v>1</v>
      </c>
      <c r="L11" s="51">
        <f>G11*K11</f>
        <v>202.3919046</v>
      </c>
      <c r="M11" s="51">
        <f t="shared" ref="M11:M16" si="0">K11*H11</f>
        <v>10.512</v>
      </c>
      <c r="N11" s="51">
        <f t="shared" ref="N11:N16" si="1">K11*I11</f>
        <v>0</v>
      </c>
      <c r="O11" s="51">
        <f t="shared" ref="O11:O16" si="2">J11*K11</f>
        <v>671.02787499999999</v>
      </c>
      <c r="P11" s="5">
        <f>1.1*3*1.3</f>
        <v>4.2900000000000009</v>
      </c>
    </row>
    <row r="12" spans="1:16" ht="76.5" x14ac:dyDescent="0.2">
      <c r="A12" s="199"/>
      <c r="B12" s="62">
        <v>45</v>
      </c>
      <c r="C12" s="62" t="s">
        <v>444</v>
      </c>
      <c r="D12" s="75" t="s">
        <v>445</v>
      </c>
      <c r="E12" s="62" t="s">
        <v>122</v>
      </c>
      <c r="F12" s="63">
        <v>184.89000000000001</v>
      </c>
      <c r="G12" s="63">
        <v>177.24</v>
      </c>
      <c r="H12" s="63">
        <v>10.92</v>
      </c>
      <c r="I12" s="63">
        <v>0</v>
      </c>
      <c r="J12" s="63">
        <v>173.97000000000003</v>
      </c>
      <c r="K12" s="107">
        <v>1</v>
      </c>
      <c r="L12" s="51">
        <f t="shared" ref="L12:L29" si="3">G12*K12</f>
        <v>177.24</v>
      </c>
      <c r="M12" s="51">
        <f t="shared" si="0"/>
        <v>10.92</v>
      </c>
      <c r="N12" s="51">
        <f t="shared" si="1"/>
        <v>0</v>
      </c>
      <c r="O12" s="51">
        <f t="shared" si="2"/>
        <v>173.97000000000003</v>
      </c>
    </row>
    <row r="13" spans="1:16" ht="63.75" x14ac:dyDescent="0.2">
      <c r="A13" s="199"/>
      <c r="B13" s="62">
        <v>144</v>
      </c>
      <c r="C13" s="62" t="s">
        <v>554</v>
      </c>
      <c r="D13" s="75" t="s">
        <v>204</v>
      </c>
      <c r="E13" s="62" t="s">
        <v>60</v>
      </c>
      <c r="F13" s="63">
        <v>31.117000000000001</v>
      </c>
      <c r="G13" s="63">
        <v>0</v>
      </c>
      <c r="H13" s="63">
        <v>31.117000000000001</v>
      </c>
      <c r="I13" s="63">
        <v>0</v>
      </c>
      <c r="J13" s="63">
        <v>0</v>
      </c>
      <c r="K13" s="52">
        <v>1</v>
      </c>
      <c r="L13" s="51">
        <f t="shared" si="3"/>
        <v>0</v>
      </c>
      <c r="M13" s="51">
        <f t="shared" si="0"/>
        <v>31.117000000000001</v>
      </c>
      <c r="N13" s="51">
        <f t="shared" si="1"/>
        <v>0</v>
      </c>
      <c r="O13" s="51">
        <f t="shared" si="2"/>
        <v>0</v>
      </c>
    </row>
    <row r="14" spans="1:16"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6"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6"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379.63190459999998</v>
      </c>
      <c r="M17" s="56">
        <f>SUM(M11:M16)</f>
        <v>52.549000000000007</v>
      </c>
      <c r="N17" s="56">
        <f>SUM(N11:N16)</f>
        <v>0</v>
      </c>
      <c r="O17" s="56">
        <f>SUM(O11:O16)</f>
        <v>844.99787500000002</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ht="38.25" x14ac:dyDescent="0.2">
      <c r="A23" s="198" t="s">
        <v>22</v>
      </c>
      <c r="B23" s="62">
        <v>599</v>
      </c>
      <c r="C23" s="62" t="s">
        <v>1274</v>
      </c>
      <c r="D23" s="75" t="s">
        <v>1275</v>
      </c>
      <c r="E23" s="62" t="s">
        <v>60</v>
      </c>
      <c r="F23" s="63">
        <v>25.74</v>
      </c>
      <c r="G23" s="63">
        <v>0</v>
      </c>
      <c r="H23" s="63">
        <v>0</v>
      </c>
      <c r="I23" s="63">
        <v>0</v>
      </c>
      <c r="J23" s="63">
        <v>25.74</v>
      </c>
      <c r="K23" s="107">
        <v>1</v>
      </c>
      <c r="L23" s="51">
        <f t="shared" si="3"/>
        <v>0</v>
      </c>
      <c r="M23" s="51">
        <f>K23*H23</f>
        <v>0</v>
      </c>
      <c r="N23" s="51">
        <f>K23*I23</f>
        <v>0</v>
      </c>
      <c r="O23" s="51">
        <f>J23*K23</f>
        <v>25.74</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25.74</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379.63</v>
      </c>
      <c r="M30" s="56">
        <f t="shared" ref="M30:O30" si="6">ROUND(M17+M22+M28+M29,2)</f>
        <v>52.55</v>
      </c>
      <c r="N30" s="56">
        <f t="shared" si="6"/>
        <v>0</v>
      </c>
      <c r="O30" s="56">
        <f t="shared" si="6"/>
        <v>870.74</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70.7</v>
      </c>
    </row>
    <row r="33" spans="1:15" ht="19.5" x14ac:dyDescent="0.2">
      <c r="A33" s="194" t="s">
        <v>30</v>
      </c>
      <c r="B33" s="194"/>
      <c r="C33" s="194"/>
      <c r="D33" s="194"/>
      <c r="E33" s="194"/>
      <c r="F33" s="194"/>
      <c r="G33" s="194"/>
      <c r="H33" s="194"/>
      <c r="I33" s="194"/>
      <c r="J33" s="194"/>
      <c r="K33" s="194"/>
      <c r="L33" s="59">
        <f>L30-(O31*L30)</f>
        <v>348.80404399999998</v>
      </c>
      <c r="M33" s="59">
        <f>M30</f>
        <v>52.55</v>
      </c>
      <c r="N33" s="59">
        <f>N30</f>
        <v>0</v>
      </c>
      <c r="O33" s="59">
        <f>O30-O32</f>
        <v>800.04</v>
      </c>
    </row>
    <row r="34" spans="1:15" ht="19.5" x14ac:dyDescent="0.2">
      <c r="A34" s="194" t="s">
        <v>7</v>
      </c>
      <c r="B34" s="194"/>
      <c r="C34" s="194"/>
      <c r="D34" s="194"/>
      <c r="E34" s="194"/>
      <c r="F34" s="194"/>
      <c r="G34" s="194"/>
      <c r="H34" s="194"/>
      <c r="I34" s="194"/>
      <c r="J34" s="194"/>
      <c r="K34" s="194"/>
      <c r="L34" s="194"/>
      <c r="M34" s="194"/>
      <c r="N34" s="194"/>
      <c r="O34" s="106">
        <f>M33+N33+O33</f>
        <v>852.58999999999992</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Appoggio!$C$2:$C$3</xm:f>
          </x14:formula1>
          <xm:sqref>K29</xm:sqref>
        </x14:dataValidation>
        <x14:dataValidation type="list" allowBlank="1" showInputMessage="1" showErrorMessage="1" xr:uid="{00000000-0002-0000-0B00-000001000000}">
          <x14:formula1>
            <xm:f>Appoggio!$D$2:$D$3</xm:f>
          </x14:formula1>
          <xm:sqref>J4:J5</xm:sqref>
        </x14:dataValidation>
        <x14:dataValidation type="list" allowBlank="1" showInputMessage="1" showErrorMessage="1" xr:uid="{00000000-0002-0000-0B00-000002000000}">
          <x14:formula1>
            <xm:f>Appoggio!$A$2:$A$5</xm:f>
          </x14:formula1>
          <xm:sqref>B7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pageSetUpPr fitToPage="1"/>
  </sheetPr>
  <dimension ref="A1:O37"/>
  <sheetViews>
    <sheetView zoomScaleNormal="100" workbookViewId="0">
      <selection activeCell="D10" sqref="D10"/>
    </sheetView>
  </sheetViews>
  <sheetFormatPr defaultColWidth="26.7109375" defaultRowHeight="12.75" x14ac:dyDescent="0.2"/>
  <cols>
    <col min="1" max="1" width="27.42578125" style="5" bestFit="1" customWidth="1"/>
    <col min="2" max="2" width="35.28515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v>45475</v>
      </c>
      <c r="C4" s="203"/>
      <c r="D4" s="204"/>
      <c r="E4" s="204"/>
      <c r="F4" s="204"/>
      <c r="G4" s="204"/>
      <c r="H4" s="204"/>
      <c r="I4" s="205"/>
      <c r="J4" s="206"/>
      <c r="K4" s="45" t="s">
        <v>1618</v>
      </c>
      <c r="L4" s="182"/>
      <c r="M4" s="182"/>
      <c r="N4" s="183"/>
      <c r="O4" s="184"/>
    </row>
    <row r="5" spans="1:15" x14ac:dyDescent="0.2">
      <c r="A5" s="30" t="s">
        <v>2</v>
      </c>
      <c r="B5" s="46" t="s">
        <v>1650</v>
      </c>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t="s">
        <v>1572</v>
      </c>
      <c r="C7" s="195" t="s">
        <v>41</v>
      </c>
      <c r="D7" s="195"/>
      <c r="E7" s="195"/>
      <c r="F7" s="195"/>
      <c r="G7" s="195"/>
      <c r="H7" s="195"/>
      <c r="I7" s="195"/>
      <c r="J7" s="195"/>
      <c r="K7" s="195"/>
      <c r="L7" s="182"/>
      <c r="M7" s="182"/>
      <c r="N7" s="183"/>
      <c r="O7" s="184"/>
    </row>
    <row r="8" spans="1:15" x14ac:dyDescent="0.2">
      <c r="A8" s="92" t="s">
        <v>1560</v>
      </c>
      <c r="B8" s="30" t="s">
        <v>1674</v>
      </c>
      <c r="C8" s="30" t="s">
        <v>1695</v>
      </c>
      <c r="D8" s="195" t="s">
        <v>42</v>
      </c>
      <c r="E8" s="195"/>
      <c r="F8" s="195"/>
      <c r="G8" s="195"/>
      <c r="H8" s="195"/>
      <c r="I8" s="195"/>
      <c r="J8" s="195"/>
      <c r="K8" s="195"/>
      <c r="L8" s="182"/>
      <c r="M8" s="182"/>
      <c r="N8" s="183"/>
      <c r="O8" s="184"/>
    </row>
    <row r="9" spans="1:15" ht="84" customHeight="1" x14ac:dyDescent="0.2">
      <c r="A9" s="92" t="s">
        <v>3</v>
      </c>
      <c r="B9" s="197" t="s">
        <v>1673</v>
      </c>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30"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t="s">
        <v>1632</v>
      </c>
      <c r="C18" s="62" t="s">
        <v>1633</v>
      </c>
      <c r="D18" s="75" t="s">
        <v>1634</v>
      </c>
      <c r="E18" s="62" t="s">
        <v>233</v>
      </c>
      <c r="F18" s="63">
        <v>39.06</v>
      </c>
      <c r="G18" s="63">
        <v>0</v>
      </c>
      <c r="H18" s="63">
        <v>1.82</v>
      </c>
      <c r="I18" s="63">
        <v>37.24</v>
      </c>
      <c r="J18" s="63">
        <v>0</v>
      </c>
      <c r="K18" s="107">
        <v>4</v>
      </c>
      <c r="L18" s="51">
        <f t="shared" si="3"/>
        <v>0</v>
      </c>
      <c r="M18" s="51">
        <f>K18*H18</f>
        <v>7.28</v>
      </c>
      <c r="N18" s="51">
        <f>K18*I18</f>
        <v>148.96</v>
      </c>
      <c r="O18" s="51">
        <f>J18*K18</f>
        <v>0</v>
      </c>
    </row>
    <row r="19" spans="1:15" x14ac:dyDescent="0.2">
      <c r="A19" s="198"/>
      <c r="B19" s="62">
        <v>192</v>
      </c>
      <c r="C19" s="62" t="s">
        <v>247</v>
      </c>
      <c r="D19" s="75" t="s">
        <v>248</v>
      </c>
      <c r="E19" s="54" t="s">
        <v>58</v>
      </c>
      <c r="F19" s="63">
        <v>51.41</v>
      </c>
      <c r="G19" s="63">
        <v>39.503444000000002</v>
      </c>
      <c r="H19" s="63">
        <v>1.93</v>
      </c>
      <c r="I19" s="63">
        <v>0</v>
      </c>
      <c r="J19" s="63">
        <v>49.48</v>
      </c>
      <c r="K19" s="107">
        <v>1</v>
      </c>
      <c r="L19" s="51">
        <f t="shared" si="3"/>
        <v>39.503444000000002</v>
      </c>
      <c r="M19" s="51">
        <f>K19*H19</f>
        <v>1.93</v>
      </c>
      <c r="N19" s="51">
        <f>K19*I19</f>
        <v>0</v>
      </c>
      <c r="O19" s="51">
        <f>J19*K19</f>
        <v>49.48</v>
      </c>
    </row>
    <row r="20" spans="1:15" x14ac:dyDescent="0.2">
      <c r="A20" s="198"/>
      <c r="B20" s="62">
        <v>188</v>
      </c>
      <c r="C20" s="62" t="s">
        <v>241</v>
      </c>
      <c r="D20" s="75" t="s">
        <v>242</v>
      </c>
      <c r="E20" s="54" t="s">
        <v>58</v>
      </c>
      <c r="F20" s="63">
        <v>48.7</v>
      </c>
      <c r="G20" s="63">
        <v>37.912950000000002</v>
      </c>
      <c r="H20" s="63">
        <v>1.82</v>
      </c>
      <c r="I20" s="63">
        <v>0</v>
      </c>
      <c r="J20" s="63">
        <v>46.88</v>
      </c>
      <c r="K20" s="107">
        <v>1</v>
      </c>
      <c r="L20" s="51">
        <f t="shared" si="3"/>
        <v>37.912950000000002</v>
      </c>
      <c r="M20" s="51">
        <f>K20*H20</f>
        <v>1.82</v>
      </c>
      <c r="N20" s="51">
        <f>K20*I20</f>
        <v>0</v>
      </c>
      <c r="O20" s="51">
        <f>J20*K20</f>
        <v>46.88</v>
      </c>
    </row>
    <row r="21" spans="1:15" ht="25.5" x14ac:dyDescent="0.2">
      <c r="A21" s="198"/>
      <c r="B21" s="62">
        <v>189</v>
      </c>
      <c r="C21" s="62" t="s">
        <v>243</v>
      </c>
      <c r="D21" s="75" t="s">
        <v>244</v>
      </c>
      <c r="E21" s="54" t="s">
        <v>58</v>
      </c>
      <c r="F21" s="63">
        <v>54.42</v>
      </c>
      <c r="G21" s="63">
        <v>38.012370000000004</v>
      </c>
      <c r="H21" s="63">
        <v>1.82</v>
      </c>
      <c r="I21" s="63">
        <v>0</v>
      </c>
      <c r="J21" s="63">
        <v>52.6</v>
      </c>
      <c r="K21" s="107">
        <v>1</v>
      </c>
      <c r="L21" s="51">
        <f t="shared" ref="L21" si="4">G21*K21</f>
        <v>38.012370000000004</v>
      </c>
      <c r="M21" s="51">
        <f>K21*H21</f>
        <v>1.82</v>
      </c>
      <c r="N21" s="51">
        <f>K21*I21</f>
        <v>0</v>
      </c>
      <c r="O21" s="51">
        <f>J21*K21</f>
        <v>52.6</v>
      </c>
    </row>
    <row r="22" spans="1:15" ht="25.5" x14ac:dyDescent="0.2">
      <c r="A22" s="198"/>
      <c r="B22" s="62">
        <v>195</v>
      </c>
      <c r="C22" s="62" t="s">
        <v>252</v>
      </c>
      <c r="D22" s="75" t="s">
        <v>600</v>
      </c>
      <c r="E22" s="54" t="s">
        <v>58</v>
      </c>
      <c r="F22" s="63">
        <v>37.619999999999997</v>
      </c>
      <c r="G22" s="63">
        <v>34.546445999999996</v>
      </c>
      <c r="H22" s="63">
        <v>1.82</v>
      </c>
      <c r="I22" s="63">
        <v>0</v>
      </c>
      <c r="J22" s="63">
        <v>35.799999999999997</v>
      </c>
      <c r="K22" s="107">
        <v>1</v>
      </c>
      <c r="L22" s="51">
        <f t="shared" si="3"/>
        <v>34.546445999999996</v>
      </c>
      <c r="M22" s="51">
        <f>K22*H22</f>
        <v>1.82</v>
      </c>
      <c r="N22" s="51">
        <f>K22*I22</f>
        <v>0</v>
      </c>
      <c r="O22" s="51">
        <f>J22*K22</f>
        <v>35.799999999999997</v>
      </c>
    </row>
    <row r="23" spans="1:15" x14ac:dyDescent="0.2">
      <c r="A23" s="198"/>
      <c r="B23" s="196" t="s">
        <v>27</v>
      </c>
      <c r="C23" s="196"/>
      <c r="D23" s="196"/>
      <c r="E23" s="196"/>
      <c r="F23" s="196"/>
      <c r="G23" s="196"/>
      <c r="H23" s="196"/>
      <c r="I23" s="196"/>
      <c r="J23" s="196"/>
      <c r="K23" s="196"/>
      <c r="L23" s="56">
        <f>SUM(L18:L22)</f>
        <v>149.97521</v>
      </c>
      <c r="M23" s="56">
        <f>SUM(M18:M22)</f>
        <v>14.670000000000002</v>
      </c>
      <c r="N23" s="56">
        <f t="shared" ref="N23" si="5">SUM(N18:N22)</f>
        <v>148.96</v>
      </c>
      <c r="O23" s="56">
        <f>SUM(O18:O22)</f>
        <v>184.76</v>
      </c>
    </row>
    <row r="24" spans="1:15" ht="51" x14ac:dyDescent="0.2">
      <c r="A24" s="198" t="s">
        <v>22</v>
      </c>
      <c r="B24" s="62">
        <v>167</v>
      </c>
      <c r="C24" s="62" t="s">
        <v>572</v>
      </c>
      <c r="D24" s="75" t="s">
        <v>573</v>
      </c>
      <c r="E24" s="62" t="s">
        <v>260</v>
      </c>
      <c r="F24" s="63">
        <v>149.27000000000001</v>
      </c>
      <c r="G24" s="63">
        <v>0</v>
      </c>
      <c r="H24" s="63">
        <v>0</v>
      </c>
      <c r="I24" s="63">
        <v>0</v>
      </c>
      <c r="J24" s="63">
        <v>149.27000000000001</v>
      </c>
      <c r="K24" s="107">
        <v>0.54</v>
      </c>
      <c r="L24" s="51">
        <f t="shared" si="3"/>
        <v>0</v>
      </c>
      <c r="M24" s="51">
        <f>K24*H24</f>
        <v>0</v>
      </c>
      <c r="N24" s="51">
        <f>K24*I24</f>
        <v>0</v>
      </c>
      <c r="O24" s="51">
        <f>J24*K24</f>
        <v>80.605800000000016</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62"/>
      <c r="C28" s="62"/>
      <c r="D28" s="75"/>
      <c r="E28" s="54"/>
      <c r="F28" s="63"/>
      <c r="G28" s="63"/>
      <c r="H28" s="63"/>
      <c r="I28" s="63"/>
      <c r="J28" s="63"/>
      <c r="K28" s="107"/>
      <c r="L28" s="51">
        <f t="shared" si="3"/>
        <v>0</v>
      </c>
      <c r="M28" s="51">
        <f>K28*H28</f>
        <v>0</v>
      </c>
      <c r="N28" s="51">
        <f>K28*I28</f>
        <v>0</v>
      </c>
      <c r="O28" s="51">
        <f>J28*K28</f>
        <v>0</v>
      </c>
    </row>
    <row r="29" spans="1:15" x14ac:dyDescent="0.2">
      <c r="A29" s="198"/>
      <c r="B29" s="196" t="s">
        <v>27</v>
      </c>
      <c r="C29" s="196"/>
      <c r="D29" s="196"/>
      <c r="E29" s="196"/>
      <c r="F29" s="196"/>
      <c r="G29" s="196"/>
      <c r="H29" s="196"/>
      <c r="I29" s="196"/>
      <c r="J29" s="196"/>
      <c r="K29" s="196"/>
      <c r="L29" s="56">
        <f>SUM(L24:L28)</f>
        <v>0</v>
      </c>
      <c r="M29" s="56">
        <f>SUM(M24:M28)</f>
        <v>0</v>
      </c>
      <c r="N29" s="56">
        <f t="shared" ref="N29" si="6">SUM(N24:N28)</f>
        <v>0</v>
      </c>
      <c r="O29" s="56">
        <f>SUM(O24:O28)</f>
        <v>80.605800000000016</v>
      </c>
    </row>
    <row r="30" spans="1:15" ht="25.5" x14ac:dyDescent="0.2">
      <c r="A30" s="108" t="s">
        <v>1575</v>
      </c>
      <c r="B30" s="62"/>
      <c r="C30" s="62"/>
      <c r="D30" s="62"/>
      <c r="E30" s="62"/>
      <c r="F30" s="62"/>
      <c r="G30" s="104">
        <f>(L17+L23+L29)*F30</f>
        <v>0</v>
      </c>
      <c r="H30" s="104">
        <v>0</v>
      </c>
      <c r="I30" s="104">
        <f>(N17+N23+N29)*F30</f>
        <v>0</v>
      </c>
      <c r="J30" s="104">
        <f>G30</f>
        <v>0</v>
      </c>
      <c r="K30" s="105">
        <v>0</v>
      </c>
      <c r="L30" s="4">
        <f t="shared" si="3"/>
        <v>0</v>
      </c>
      <c r="M30" s="4">
        <f>K30*H30</f>
        <v>0</v>
      </c>
      <c r="N30" s="4">
        <f>K30*I30</f>
        <v>0</v>
      </c>
      <c r="O30" s="4">
        <f>J30*K30</f>
        <v>0</v>
      </c>
    </row>
    <row r="31" spans="1:15" x14ac:dyDescent="0.2">
      <c r="A31" s="196" t="s">
        <v>29</v>
      </c>
      <c r="B31" s="196"/>
      <c r="C31" s="196"/>
      <c r="D31" s="196"/>
      <c r="E31" s="196"/>
      <c r="F31" s="196"/>
      <c r="G31" s="196"/>
      <c r="H31" s="196"/>
      <c r="I31" s="196"/>
      <c r="J31" s="196"/>
      <c r="K31" s="196"/>
      <c r="L31" s="56">
        <f>ROUND(L17+L23+L29+L30,2)</f>
        <v>149.97999999999999</v>
      </c>
      <c r="M31" s="56">
        <f t="shared" ref="M31:O31" si="7">ROUND(M17+M23+M29+M30,2)</f>
        <v>14.67</v>
      </c>
      <c r="N31" s="56">
        <f t="shared" si="7"/>
        <v>148.96</v>
      </c>
      <c r="O31" s="56">
        <f t="shared" si="7"/>
        <v>265.37</v>
      </c>
    </row>
    <row r="32" spans="1:15" x14ac:dyDescent="0.2">
      <c r="A32" s="196" t="s">
        <v>28</v>
      </c>
      <c r="B32" s="196"/>
      <c r="C32" s="196"/>
      <c r="D32" s="196"/>
      <c r="E32" s="196"/>
      <c r="F32" s="196"/>
      <c r="G32" s="196"/>
      <c r="H32" s="196"/>
      <c r="I32" s="196"/>
      <c r="J32" s="196"/>
      <c r="K32" s="196"/>
      <c r="L32" s="196"/>
      <c r="M32" s="196"/>
      <c r="N32" s="196"/>
      <c r="O32" s="58">
        <f>Ribasso</f>
        <v>8.1199999999999994E-2</v>
      </c>
    </row>
    <row r="33" spans="1:15" x14ac:dyDescent="0.2">
      <c r="A33" s="196" t="s">
        <v>31</v>
      </c>
      <c r="B33" s="196"/>
      <c r="C33" s="196"/>
      <c r="D33" s="196"/>
      <c r="E33" s="196"/>
      <c r="F33" s="196"/>
      <c r="G33" s="196"/>
      <c r="H33" s="196"/>
      <c r="I33" s="196"/>
      <c r="J33" s="196"/>
      <c r="K33" s="196"/>
      <c r="L33" s="196"/>
      <c r="M33" s="196"/>
      <c r="N33" s="196"/>
      <c r="O33" s="56">
        <f>ROUND(O32*O31,2)</f>
        <v>21.55</v>
      </c>
    </row>
    <row r="34" spans="1:15" ht="19.5" x14ac:dyDescent="0.2">
      <c r="A34" s="194" t="s">
        <v>30</v>
      </c>
      <c r="B34" s="194"/>
      <c r="C34" s="194"/>
      <c r="D34" s="194"/>
      <c r="E34" s="194"/>
      <c r="F34" s="194"/>
      <c r="G34" s="194"/>
      <c r="H34" s="194"/>
      <c r="I34" s="194"/>
      <c r="J34" s="194"/>
      <c r="K34" s="194"/>
      <c r="L34" s="59">
        <f>L31-(O32*L31)</f>
        <v>137.801624</v>
      </c>
      <c r="M34" s="59">
        <f>M31</f>
        <v>14.67</v>
      </c>
      <c r="N34" s="59">
        <f>N31</f>
        <v>148.96</v>
      </c>
      <c r="O34" s="59">
        <f>O31-O33</f>
        <v>243.82</v>
      </c>
    </row>
    <row r="35" spans="1:15" ht="19.5" x14ac:dyDescent="0.2">
      <c r="A35" s="194" t="s">
        <v>7</v>
      </c>
      <c r="B35" s="194"/>
      <c r="C35" s="194"/>
      <c r="D35" s="194"/>
      <c r="E35" s="194"/>
      <c r="F35" s="194"/>
      <c r="G35" s="194"/>
      <c r="H35" s="194"/>
      <c r="I35" s="194"/>
      <c r="J35" s="194"/>
      <c r="K35" s="194"/>
      <c r="L35" s="194"/>
      <c r="M35" s="194"/>
      <c r="N35" s="194"/>
      <c r="O35" s="106">
        <f>M34+N34+O34</f>
        <v>407.45</v>
      </c>
    </row>
    <row r="36" spans="1:15" x14ac:dyDescent="0.2">
      <c r="A36" s="60"/>
      <c r="B36" s="60"/>
      <c r="C36" s="60"/>
      <c r="D36" s="5" t="s">
        <v>4</v>
      </c>
    </row>
    <row r="37" spans="1:15" x14ac:dyDescent="0.2">
      <c r="A37" s="65"/>
      <c r="B37" s="65"/>
      <c r="C37" s="65"/>
      <c r="D37" s="5" t="s">
        <v>38</v>
      </c>
    </row>
  </sheetData>
  <mergeCells count="22">
    <mergeCell ref="B6:K6"/>
    <mergeCell ref="D8:K8"/>
    <mergeCell ref="C3:I3"/>
    <mergeCell ref="J3:K3"/>
    <mergeCell ref="C4:I5"/>
    <mergeCell ref="J4:J5"/>
    <mergeCell ref="A34:K34"/>
    <mergeCell ref="A35:N35"/>
    <mergeCell ref="B1:O1"/>
    <mergeCell ref="A2:O2"/>
    <mergeCell ref="A31:K31"/>
    <mergeCell ref="A33:N33"/>
    <mergeCell ref="A32:N32"/>
    <mergeCell ref="A11:A17"/>
    <mergeCell ref="B17:K17"/>
    <mergeCell ref="C7:K7"/>
    <mergeCell ref="A18:A23"/>
    <mergeCell ref="B23:K23"/>
    <mergeCell ref="A24:A29"/>
    <mergeCell ref="B29:K29"/>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0000000}">
          <x14:formula1>
            <xm:f>Appoggio!$C$2:$C$3</xm:f>
          </x14:formula1>
          <xm:sqref>K30</xm:sqref>
        </x14:dataValidation>
        <x14:dataValidation type="list" allowBlank="1" showInputMessage="1" showErrorMessage="1" xr:uid="{00000000-0002-0000-0E00-000001000000}">
          <x14:formula1>
            <xm:f>Appoggio!$D$2:$D$3</xm:f>
          </x14:formula1>
          <xm:sqref>J4:J5</xm:sqref>
        </x14:dataValidation>
        <x14:dataValidation type="list" allowBlank="1" showInputMessage="1" showErrorMessage="1" xr:uid="{00000000-0002-0000-0E00-000002000000}">
          <x14:formula1>
            <xm:f>Appoggio!$A$2:$A$5</xm:f>
          </x14:formula1>
          <xm:sqref>B7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O36"/>
  <sheetViews>
    <sheetView topLeftCell="A7" zoomScaleNormal="100" workbookViewId="0">
      <selection activeCell="L3" sqref="L3:O9"/>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208" t="s">
        <v>1693</v>
      </c>
      <c r="M3" s="208"/>
      <c r="N3" s="209"/>
      <c r="O3" s="210"/>
    </row>
    <row r="4" spans="1:15" ht="30" customHeight="1" x14ac:dyDescent="0.2">
      <c r="A4" s="30" t="s">
        <v>1</v>
      </c>
      <c r="B4" s="44">
        <v>45504</v>
      </c>
      <c r="C4" s="203"/>
      <c r="D4" s="204"/>
      <c r="E4" s="204"/>
      <c r="F4" s="204"/>
      <c r="G4" s="204"/>
      <c r="H4" s="204"/>
      <c r="I4" s="205"/>
      <c r="J4" s="206"/>
      <c r="K4" s="45" t="s">
        <v>1618</v>
      </c>
      <c r="L4" s="211"/>
      <c r="M4" s="211"/>
      <c r="N4" s="212"/>
      <c r="O4" s="213"/>
    </row>
    <row r="5" spans="1:15" x14ac:dyDescent="0.2">
      <c r="A5" s="30" t="s">
        <v>2</v>
      </c>
      <c r="B5" s="46" t="s">
        <v>1668</v>
      </c>
      <c r="C5" s="191"/>
      <c r="D5" s="192"/>
      <c r="E5" s="192"/>
      <c r="F5" s="192"/>
      <c r="G5" s="192"/>
      <c r="H5" s="192"/>
      <c r="I5" s="193"/>
      <c r="J5" s="207"/>
      <c r="K5" s="47"/>
      <c r="L5" s="211"/>
      <c r="M5" s="211"/>
      <c r="N5" s="212"/>
      <c r="O5" s="213"/>
    </row>
    <row r="6" spans="1:15" x14ac:dyDescent="0.2">
      <c r="A6" s="91" t="s">
        <v>19</v>
      </c>
      <c r="B6" s="200" t="s">
        <v>1669</v>
      </c>
      <c r="C6" s="200"/>
      <c r="D6" s="200"/>
      <c r="E6" s="200"/>
      <c r="F6" s="200"/>
      <c r="G6" s="200"/>
      <c r="H6" s="200"/>
      <c r="I6" s="200"/>
      <c r="J6" s="200"/>
      <c r="K6" s="200"/>
      <c r="L6" s="211"/>
      <c r="M6" s="211"/>
      <c r="N6" s="212"/>
      <c r="O6" s="213"/>
    </row>
    <row r="7" spans="1:15" x14ac:dyDescent="0.2">
      <c r="A7" s="91" t="s">
        <v>40</v>
      </c>
      <c r="B7" s="30" t="s">
        <v>1573</v>
      </c>
      <c r="C7" s="195" t="s">
        <v>41</v>
      </c>
      <c r="D7" s="195"/>
      <c r="E7" s="195"/>
      <c r="F7" s="195"/>
      <c r="G7" s="195"/>
      <c r="H7" s="195"/>
      <c r="I7" s="195"/>
      <c r="J7" s="195"/>
      <c r="K7" s="195"/>
      <c r="L7" s="211"/>
      <c r="M7" s="211"/>
      <c r="N7" s="212"/>
      <c r="O7" s="213"/>
    </row>
    <row r="8" spans="1:15" x14ac:dyDescent="0.2">
      <c r="A8" s="92" t="s">
        <v>1560</v>
      </c>
      <c r="B8" s="30"/>
      <c r="C8" s="30"/>
      <c r="D8" s="195" t="s">
        <v>42</v>
      </c>
      <c r="E8" s="195"/>
      <c r="F8" s="195"/>
      <c r="G8" s="195"/>
      <c r="H8" s="195"/>
      <c r="I8" s="195"/>
      <c r="J8" s="195"/>
      <c r="K8" s="195"/>
      <c r="L8" s="211"/>
      <c r="M8" s="211"/>
      <c r="N8" s="212"/>
      <c r="O8" s="213"/>
    </row>
    <row r="9" spans="1:15" x14ac:dyDescent="0.2">
      <c r="A9" s="92" t="s">
        <v>3</v>
      </c>
      <c r="B9" s="197" t="s">
        <v>1670</v>
      </c>
      <c r="C9" s="197"/>
      <c r="D9" s="197"/>
      <c r="E9" s="197"/>
      <c r="F9" s="197"/>
      <c r="G9" s="197"/>
      <c r="H9" s="197"/>
      <c r="I9" s="197"/>
      <c r="J9" s="197"/>
      <c r="K9" s="197"/>
      <c r="L9" s="214"/>
      <c r="M9" s="214"/>
      <c r="N9" s="215"/>
      <c r="O9" s="216"/>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ht="63.75" x14ac:dyDescent="0.2">
      <c r="A11" s="199" t="s">
        <v>20</v>
      </c>
      <c r="B11" s="62">
        <v>138</v>
      </c>
      <c r="C11" s="62" t="s">
        <v>198</v>
      </c>
      <c r="D11" s="75" t="s">
        <v>548</v>
      </c>
      <c r="E11" s="62" t="s">
        <v>60</v>
      </c>
      <c r="F11" s="63">
        <v>467.67</v>
      </c>
      <c r="G11" s="63">
        <v>321.33605699999998</v>
      </c>
      <c r="H11" s="63">
        <v>16.22</v>
      </c>
      <c r="I11" s="63">
        <v>0</v>
      </c>
      <c r="J11" s="63">
        <v>451.45000000000005</v>
      </c>
      <c r="K11" s="107"/>
      <c r="L11" s="51">
        <f>G11*K11</f>
        <v>0</v>
      </c>
      <c r="M11" s="51">
        <f t="shared" ref="M11:M16" si="0">K11*H11</f>
        <v>0</v>
      </c>
      <c r="N11" s="51">
        <f t="shared" ref="N11:N16" si="1">K11*I11</f>
        <v>0</v>
      </c>
      <c r="O11" s="51">
        <f t="shared" ref="O11:O16" si="2">J11*K11</f>
        <v>0</v>
      </c>
    </row>
    <row r="12" spans="1:15" ht="51" x14ac:dyDescent="0.2">
      <c r="A12" s="199"/>
      <c r="B12" s="62">
        <v>142</v>
      </c>
      <c r="C12" s="62" t="s">
        <v>552</v>
      </c>
      <c r="D12" s="75" t="s">
        <v>202</v>
      </c>
      <c r="E12" s="62" t="s">
        <v>60</v>
      </c>
      <c r="F12" s="63">
        <v>53.797000000000011</v>
      </c>
      <c r="G12" s="63">
        <v>0</v>
      </c>
      <c r="H12" s="63">
        <v>53.797000000000011</v>
      </c>
      <c r="I12" s="63">
        <v>0</v>
      </c>
      <c r="J12" s="63">
        <v>0</v>
      </c>
      <c r="K12" s="107"/>
      <c r="L12" s="51">
        <f t="shared" ref="L12:L29" si="3">G12*K12</f>
        <v>0</v>
      </c>
      <c r="M12" s="51">
        <f t="shared" si="0"/>
        <v>0</v>
      </c>
      <c r="N12" s="51">
        <f t="shared" si="1"/>
        <v>0</v>
      </c>
      <c r="O12" s="51">
        <f t="shared" si="2"/>
        <v>0</v>
      </c>
    </row>
    <row r="13" spans="1:15" ht="140.25" x14ac:dyDescent="0.2">
      <c r="A13" s="199"/>
      <c r="B13" s="62">
        <v>145</v>
      </c>
      <c r="C13" s="62" t="s">
        <v>50</v>
      </c>
      <c r="D13" s="75" t="s">
        <v>51</v>
      </c>
      <c r="E13" s="62" t="s">
        <v>52</v>
      </c>
      <c r="F13" s="63">
        <v>31.05</v>
      </c>
      <c r="G13" s="63">
        <v>0</v>
      </c>
      <c r="H13" s="63">
        <v>0</v>
      </c>
      <c r="I13" s="63">
        <v>0</v>
      </c>
      <c r="J13" s="63">
        <v>31.05</v>
      </c>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Appoggio!$C$2:$C$3</xm:f>
          </x14:formula1>
          <xm:sqref>K29</xm:sqref>
        </x14:dataValidation>
        <x14:dataValidation type="list" allowBlank="1" showInputMessage="1" showErrorMessage="1" xr:uid="{00000000-0002-0000-0C00-000001000000}">
          <x14:formula1>
            <xm:f>Appoggio!$D$2:$D$3</xm:f>
          </x14:formula1>
          <xm:sqref>J4:J5</xm:sqref>
        </x14:dataValidation>
        <x14:dataValidation type="list" allowBlank="1" showInputMessage="1" showErrorMessage="1" xr:uid="{00000000-0002-0000-0C00-000002000000}">
          <x14:formula1>
            <xm:f>Appoggio!$A$2:$A$5</xm:f>
          </x14:formula1>
          <xm:sqref>B7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O36"/>
  <sheetViews>
    <sheetView zoomScaleNormal="100" workbookViewId="0">
      <selection activeCell="B23" sqref="B23:K23"/>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208" t="s">
        <v>1694</v>
      </c>
      <c r="M3" s="208"/>
      <c r="N3" s="209"/>
      <c r="O3" s="210"/>
    </row>
    <row r="4" spans="1:15" ht="30" customHeight="1" x14ac:dyDescent="0.2">
      <c r="A4" s="30" t="s">
        <v>1</v>
      </c>
      <c r="B4" s="44">
        <v>45504</v>
      </c>
      <c r="C4" s="203"/>
      <c r="D4" s="204"/>
      <c r="E4" s="204"/>
      <c r="F4" s="204"/>
      <c r="G4" s="204"/>
      <c r="H4" s="204"/>
      <c r="I4" s="205"/>
      <c r="J4" s="206"/>
      <c r="K4" s="45" t="s">
        <v>1618</v>
      </c>
      <c r="L4" s="211"/>
      <c r="M4" s="211"/>
      <c r="N4" s="212"/>
      <c r="O4" s="213"/>
    </row>
    <row r="5" spans="1:15" x14ac:dyDescent="0.2">
      <c r="A5" s="30" t="s">
        <v>2</v>
      </c>
      <c r="B5" s="46" t="s">
        <v>1638</v>
      </c>
      <c r="C5" s="191"/>
      <c r="D5" s="192"/>
      <c r="E5" s="192"/>
      <c r="F5" s="192"/>
      <c r="G5" s="192"/>
      <c r="H5" s="192"/>
      <c r="I5" s="193"/>
      <c r="J5" s="207"/>
      <c r="K5" s="47"/>
      <c r="L5" s="211"/>
      <c r="M5" s="211"/>
      <c r="N5" s="212"/>
      <c r="O5" s="213"/>
    </row>
    <row r="6" spans="1:15" x14ac:dyDescent="0.2">
      <c r="A6" s="91" t="s">
        <v>19</v>
      </c>
      <c r="B6" s="200" t="s">
        <v>1671</v>
      </c>
      <c r="C6" s="200"/>
      <c r="D6" s="200"/>
      <c r="E6" s="200"/>
      <c r="F6" s="200"/>
      <c r="G6" s="200"/>
      <c r="H6" s="200"/>
      <c r="I6" s="200"/>
      <c r="J6" s="200"/>
      <c r="K6" s="200"/>
      <c r="L6" s="211"/>
      <c r="M6" s="211"/>
      <c r="N6" s="212"/>
      <c r="O6" s="213"/>
    </row>
    <row r="7" spans="1:15" x14ac:dyDescent="0.2">
      <c r="A7" s="91" t="s">
        <v>40</v>
      </c>
      <c r="B7" s="30"/>
      <c r="C7" s="195" t="s">
        <v>41</v>
      </c>
      <c r="D7" s="195"/>
      <c r="E7" s="195"/>
      <c r="F7" s="195"/>
      <c r="G7" s="195"/>
      <c r="H7" s="195"/>
      <c r="I7" s="195"/>
      <c r="J7" s="195"/>
      <c r="K7" s="195"/>
      <c r="L7" s="211"/>
      <c r="M7" s="211"/>
      <c r="N7" s="212"/>
      <c r="O7" s="213"/>
    </row>
    <row r="8" spans="1:15" x14ac:dyDescent="0.2">
      <c r="A8" s="92" t="s">
        <v>1560</v>
      </c>
      <c r="B8" s="30"/>
      <c r="C8" s="30"/>
      <c r="D8" s="195" t="s">
        <v>42</v>
      </c>
      <c r="E8" s="195"/>
      <c r="F8" s="195"/>
      <c r="G8" s="195"/>
      <c r="H8" s="195"/>
      <c r="I8" s="195"/>
      <c r="J8" s="195"/>
      <c r="K8" s="195"/>
      <c r="L8" s="211"/>
      <c r="M8" s="211"/>
      <c r="N8" s="212"/>
      <c r="O8" s="213"/>
    </row>
    <row r="9" spans="1:15" x14ac:dyDescent="0.2">
      <c r="A9" s="92" t="s">
        <v>3</v>
      </c>
      <c r="B9" s="197" t="s">
        <v>1672</v>
      </c>
      <c r="C9" s="197"/>
      <c r="D9" s="197"/>
      <c r="E9" s="197"/>
      <c r="F9" s="197"/>
      <c r="G9" s="197"/>
      <c r="H9" s="197"/>
      <c r="I9" s="197"/>
      <c r="J9" s="197"/>
      <c r="K9" s="197"/>
      <c r="L9" s="214"/>
      <c r="M9" s="214"/>
      <c r="N9" s="215"/>
      <c r="O9" s="216"/>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v>14</v>
      </c>
      <c r="C11" s="62" t="s">
        <v>84</v>
      </c>
      <c r="D11" s="75" t="s">
        <v>93</v>
      </c>
      <c r="E11" s="62" t="s">
        <v>60</v>
      </c>
      <c r="F11" s="63">
        <v>56.02</v>
      </c>
      <c r="G11" s="63">
        <v>56.019999999999996</v>
      </c>
      <c r="H11" s="63">
        <v>3.64</v>
      </c>
      <c r="I11" s="63">
        <v>0</v>
      </c>
      <c r="J11" s="63">
        <v>52.38</v>
      </c>
      <c r="K11" s="107">
        <v>0</v>
      </c>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t="s">
        <v>1632</v>
      </c>
      <c r="C18" s="62" t="s">
        <v>1633</v>
      </c>
      <c r="D18" s="75" t="s">
        <v>1634</v>
      </c>
      <c r="E18" s="62" t="s">
        <v>233</v>
      </c>
      <c r="F18" s="63">
        <v>39.06</v>
      </c>
      <c r="G18" s="63">
        <v>0</v>
      </c>
      <c r="H18" s="63">
        <v>1.82</v>
      </c>
      <c r="I18" s="63">
        <v>37.24</v>
      </c>
      <c r="J18" s="63">
        <v>0</v>
      </c>
      <c r="K18" s="107">
        <v>0</v>
      </c>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Appoggio!$C$2:$C$3</xm:f>
          </x14:formula1>
          <xm:sqref>K29</xm:sqref>
        </x14:dataValidation>
        <x14:dataValidation type="list" allowBlank="1" showInputMessage="1" showErrorMessage="1" xr:uid="{00000000-0002-0000-0D00-000001000000}">
          <x14:formula1>
            <xm:f>Appoggio!$D$2:$D$3</xm:f>
          </x14:formula1>
          <xm:sqref>J4:J5</xm:sqref>
        </x14:dataValidation>
        <x14:dataValidation type="list" allowBlank="1" showInputMessage="1" showErrorMessage="1" xr:uid="{00000000-0002-0000-0D00-000002000000}">
          <x14:formula1>
            <xm:f>Appoggio!$A$2:$A$5</xm:f>
          </x14:formula1>
          <xm:sqref>B7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0000000}">
          <x14:formula1>
            <xm:f>Appoggio!$C$2:$C$3</xm:f>
          </x14:formula1>
          <xm:sqref>K29</xm:sqref>
        </x14:dataValidation>
        <x14:dataValidation type="list" allowBlank="1" showInputMessage="1" showErrorMessage="1" xr:uid="{00000000-0002-0000-0F00-000001000000}">
          <x14:formula1>
            <xm:f>Appoggio!$D$2:$D$3</xm:f>
          </x14:formula1>
          <xm:sqref>J4:J5</xm:sqref>
        </x14:dataValidation>
        <x14:dataValidation type="list" allowBlank="1" showInputMessage="1" showErrorMessage="1" xr:uid="{00000000-0002-0000-0F00-000002000000}">
          <x14:formula1>
            <xm:f>Appoggio!$A$2:$A$5</xm:f>
          </x14:formula1>
          <xm:sqref>B7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000-000000000000}">
          <x14:formula1>
            <xm:f>Appoggio!$C$2:$C$3</xm:f>
          </x14:formula1>
          <xm:sqref>K29</xm:sqref>
        </x14:dataValidation>
        <x14:dataValidation type="list" allowBlank="1" showInputMessage="1" showErrorMessage="1" xr:uid="{00000000-0002-0000-1000-000001000000}">
          <x14:formula1>
            <xm:f>Appoggio!$D$2:$D$3</xm:f>
          </x14:formula1>
          <xm:sqref>J4:J5</xm:sqref>
        </x14:dataValidation>
        <x14:dataValidation type="list" allowBlank="1" showInputMessage="1" showErrorMessage="1" xr:uid="{00000000-0002-0000-1000-000002000000}">
          <x14:formula1>
            <xm:f>Appoggio!$A$2:$A$5</xm:f>
          </x14:formula1>
          <xm:sqref>B7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0000000}">
          <x14:formula1>
            <xm:f>Appoggio!$C$2:$C$3</xm:f>
          </x14:formula1>
          <xm:sqref>K29</xm:sqref>
        </x14:dataValidation>
        <x14:dataValidation type="list" allowBlank="1" showInputMessage="1" showErrorMessage="1" xr:uid="{00000000-0002-0000-1100-000001000000}">
          <x14:formula1>
            <xm:f>Appoggio!$D$2:$D$3</xm:f>
          </x14:formula1>
          <xm:sqref>J4:J5</xm:sqref>
        </x14:dataValidation>
        <x14:dataValidation type="list" allowBlank="1" showInputMessage="1" showErrorMessage="1" xr:uid="{00000000-0002-0000-1100-000002000000}">
          <x14:formula1>
            <xm:f>Appoggio!$A$2:$A$5</xm:f>
          </x14:formula1>
          <xm:sqref>B7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0000000}">
          <x14:formula1>
            <xm:f>Appoggio!$C$2:$C$3</xm:f>
          </x14:formula1>
          <xm:sqref>K29</xm:sqref>
        </x14:dataValidation>
        <x14:dataValidation type="list" allowBlank="1" showInputMessage="1" showErrorMessage="1" xr:uid="{00000000-0002-0000-1200-000001000000}">
          <x14:formula1>
            <xm:f>Appoggio!$D$2:$D$3</xm:f>
          </x14:formula1>
          <xm:sqref>J4:J5</xm:sqref>
        </x14:dataValidation>
        <x14:dataValidation type="list" allowBlank="1" showInputMessage="1" showErrorMessage="1" xr:uid="{00000000-0002-0000-1200-000002000000}">
          <x14:formula1>
            <xm:f>Appoggio!$A$2:$A$5</xm:f>
          </x14:formula1>
          <xm:sqref>B7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0000000}">
          <x14:formula1>
            <xm:f>Appoggio!$C$2:$C$3</xm:f>
          </x14:formula1>
          <xm:sqref>K29</xm:sqref>
        </x14:dataValidation>
        <x14:dataValidation type="list" allowBlank="1" showInputMessage="1" showErrorMessage="1" xr:uid="{00000000-0002-0000-1300-000001000000}">
          <x14:formula1>
            <xm:f>Appoggio!$D$2:$D$3</xm:f>
          </x14:formula1>
          <xm:sqref>J4:J5</xm:sqref>
        </x14:dataValidation>
        <x14:dataValidation type="list" allowBlank="1" showInputMessage="1" showErrorMessage="1" xr:uid="{00000000-0002-0000-1300-000002000000}">
          <x14:formula1>
            <xm:f>Appoggio!$A$2:$A$5</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O34"/>
  <sheetViews>
    <sheetView zoomScale="85" zoomScaleNormal="85" workbookViewId="0">
      <selection activeCell="C23" sqref="C23"/>
    </sheetView>
  </sheetViews>
  <sheetFormatPr defaultColWidth="26.7109375" defaultRowHeight="12.75" x14ac:dyDescent="0.2"/>
  <cols>
    <col min="1" max="1" width="27.42578125" style="5" bestFit="1" customWidth="1"/>
    <col min="2" max="2" width="40.28515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89"/>
      <c r="J3" s="189"/>
      <c r="K3" s="190"/>
      <c r="L3" s="179"/>
      <c r="M3" s="179"/>
      <c r="N3" s="180"/>
      <c r="O3" s="181"/>
    </row>
    <row r="4" spans="1:15" ht="30" customHeight="1" x14ac:dyDescent="0.2">
      <c r="A4" s="30" t="s">
        <v>1</v>
      </c>
      <c r="B4" s="119" t="str">
        <f>INTESTAZIONE!F4</f>
        <v>Luglio2024</v>
      </c>
      <c r="C4" s="191"/>
      <c r="D4" s="192"/>
      <c r="E4" s="192"/>
      <c r="F4" s="192"/>
      <c r="G4" s="192"/>
      <c r="H4" s="192"/>
      <c r="I4" s="192"/>
      <c r="J4" s="192"/>
      <c r="K4" s="193"/>
      <c r="L4" s="182"/>
      <c r="M4" s="182"/>
      <c r="N4" s="183"/>
      <c r="O4" s="184"/>
    </row>
    <row r="5" spans="1:15" x14ac:dyDescent="0.2">
      <c r="A5" s="91" t="s">
        <v>40</v>
      </c>
      <c r="B5" s="30" t="s">
        <v>1571</v>
      </c>
      <c r="C5" s="195" t="s">
        <v>41</v>
      </c>
      <c r="D5" s="195"/>
      <c r="E5" s="195"/>
      <c r="F5" s="195"/>
      <c r="G5" s="195"/>
      <c r="H5" s="195"/>
      <c r="I5" s="195"/>
      <c r="J5" s="195"/>
      <c r="K5" s="195"/>
      <c r="L5" s="182"/>
      <c r="M5" s="182"/>
      <c r="N5" s="183"/>
      <c r="O5" s="184"/>
    </row>
    <row r="6" spans="1:15" x14ac:dyDescent="0.2">
      <c r="A6" s="92" t="s">
        <v>1560</v>
      </c>
      <c r="B6" s="30" t="s">
        <v>1614</v>
      </c>
      <c r="C6" s="120" t="s">
        <v>1623</v>
      </c>
      <c r="D6" s="195" t="s">
        <v>42</v>
      </c>
      <c r="E6" s="195"/>
      <c r="F6" s="195"/>
      <c r="G6" s="195"/>
      <c r="H6" s="195"/>
      <c r="I6" s="195"/>
      <c r="J6" s="195"/>
      <c r="K6" s="195"/>
      <c r="L6" s="182"/>
      <c r="M6" s="182"/>
      <c r="N6" s="183"/>
      <c r="O6" s="184"/>
    </row>
    <row r="7" spans="1:15" ht="84" customHeight="1" x14ac:dyDescent="0.2">
      <c r="A7" s="92" t="s">
        <v>3</v>
      </c>
      <c r="B7" s="197"/>
      <c r="C7" s="197"/>
      <c r="D7" s="197"/>
      <c r="E7" s="197"/>
      <c r="F7" s="197"/>
      <c r="G7" s="197"/>
      <c r="H7" s="197"/>
      <c r="I7" s="197"/>
      <c r="J7" s="197"/>
      <c r="K7" s="197"/>
      <c r="L7" s="185"/>
      <c r="M7" s="185"/>
      <c r="N7" s="186"/>
      <c r="O7" s="187"/>
    </row>
    <row r="8" spans="1:15" ht="63.75" x14ac:dyDescent="0.2">
      <c r="A8" s="48" t="s">
        <v>39</v>
      </c>
      <c r="B8" s="49" t="s">
        <v>9</v>
      </c>
      <c r="C8" s="49" t="s">
        <v>1576</v>
      </c>
      <c r="D8" s="49" t="s">
        <v>3</v>
      </c>
      <c r="E8" s="49" t="s">
        <v>13</v>
      </c>
      <c r="F8" s="49" t="s">
        <v>14</v>
      </c>
      <c r="G8" s="49" t="s">
        <v>16</v>
      </c>
      <c r="H8" s="49" t="s">
        <v>17</v>
      </c>
      <c r="I8" s="49" t="s">
        <v>18</v>
      </c>
      <c r="J8" s="49" t="s">
        <v>15</v>
      </c>
      <c r="K8" s="49" t="s">
        <v>23</v>
      </c>
      <c r="L8" s="49" t="s">
        <v>1559</v>
      </c>
      <c r="M8" s="49" t="s">
        <v>26</v>
      </c>
      <c r="N8" s="49" t="s">
        <v>25</v>
      </c>
      <c r="O8" s="49" t="s">
        <v>24</v>
      </c>
    </row>
    <row r="9" spans="1:15" x14ac:dyDescent="0.2">
      <c r="A9" s="199" t="s">
        <v>20</v>
      </c>
      <c r="B9" s="62">
        <f>'EPU '!A30</f>
        <v>27</v>
      </c>
      <c r="C9" s="62" t="str">
        <f>'EPU '!B30</f>
        <v>AP-27</v>
      </c>
      <c r="D9" s="62" t="str">
        <f>'EPU '!C30</f>
        <v>Reperibilità pronto intervento - garanzia del servizio h 24 - 7gg manutenzioni acquedotto</v>
      </c>
      <c r="E9" s="62" t="str">
        <f>'EPU '!D30</f>
        <v>mese</v>
      </c>
      <c r="F9" s="63">
        <f>'EPU '!E30</f>
        <v>493.22698209718675</v>
      </c>
      <c r="G9" s="63">
        <f>'EPU '!F30</f>
        <v>187.41666666666666</v>
      </c>
      <c r="H9" s="63">
        <f>'EPU '!G30</f>
        <v>0</v>
      </c>
      <c r="I9" s="63">
        <f>'EPU '!H30</f>
        <v>0</v>
      </c>
      <c r="J9" s="63">
        <f>'EPU '!I30</f>
        <v>493.22698209718675</v>
      </c>
      <c r="K9" s="107">
        <v>1</v>
      </c>
      <c r="L9" s="51">
        <f>G9*K9</f>
        <v>187.41666666666666</v>
      </c>
      <c r="M9" s="51">
        <f t="shared" ref="M9:M14" si="0">K9*H9</f>
        <v>0</v>
      </c>
      <c r="N9" s="51">
        <f t="shared" ref="N9:N14" si="1">K9*I9</f>
        <v>0</v>
      </c>
      <c r="O9" s="51">
        <f t="shared" ref="O9:O14" si="2">J9*K9</f>
        <v>493.22698209718675</v>
      </c>
    </row>
    <row r="10" spans="1:15" x14ac:dyDescent="0.2">
      <c r="A10" s="199"/>
      <c r="B10" s="62"/>
      <c r="C10" s="62"/>
      <c r="D10" s="75"/>
      <c r="E10" s="62"/>
      <c r="F10" s="63"/>
      <c r="G10" s="63"/>
      <c r="H10" s="63"/>
      <c r="I10" s="63"/>
      <c r="J10" s="63"/>
      <c r="K10" s="107"/>
      <c r="L10" s="51">
        <f t="shared" ref="L10:L27" si="3">G10*K10</f>
        <v>0</v>
      </c>
      <c r="M10" s="51">
        <f t="shared" si="0"/>
        <v>0</v>
      </c>
      <c r="N10" s="51">
        <f t="shared" si="1"/>
        <v>0</v>
      </c>
      <c r="O10" s="51">
        <f t="shared" si="2"/>
        <v>0</v>
      </c>
    </row>
    <row r="11" spans="1:15" x14ac:dyDescent="0.2">
      <c r="A11" s="199"/>
      <c r="B11" s="62"/>
      <c r="C11" s="62"/>
      <c r="D11" s="75"/>
      <c r="E11" s="62"/>
      <c r="F11" s="63"/>
      <c r="G11" s="63"/>
      <c r="H11" s="63"/>
      <c r="I11" s="63"/>
      <c r="J11" s="63"/>
      <c r="K11" s="52"/>
      <c r="L11" s="51">
        <f t="shared" si="3"/>
        <v>0</v>
      </c>
      <c r="M11" s="51">
        <f t="shared" si="0"/>
        <v>0</v>
      </c>
      <c r="N11" s="51">
        <f t="shared" si="1"/>
        <v>0</v>
      </c>
      <c r="O11" s="51">
        <f t="shared" si="2"/>
        <v>0</v>
      </c>
    </row>
    <row r="12" spans="1:15" x14ac:dyDescent="0.2">
      <c r="A12" s="199"/>
      <c r="B12" s="62"/>
      <c r="C12" s="62"/>
      <c r="D12" s="75"/>
      <c r="E12" s="62"/>
      <c r="F12" s="63"/>
      <c r="G12" s="63"/>
      <c r="H12" s="63"/>
      <c r="I12" s="63"/>
      <c r="J12" s="63"/>
      <c r="K12" s="50"/>
      <c r="L12" s="51">
        <f t="shared" si="3"/>
        <v>0</v>
      </c>
      <c r="M12" s="51">
        <f t="shared" si="0"/>
        <v>0</v>
      </c>
      <c r="N12" s="51">
        <f t="shared" si="1"/>
        <v>0</v>
      </c>
      <c r="O12" s="51">
        <f t="shared" si="2"/>
        <v>0</v>
      </c>
    </row>
    <row r="13" spans="1:15" x14ac:dyDescent="0.2">
      <c r="A13" s="199"/>
      <c r="B13" s="62"/>
      <c r="C13" s="62"/>
      <c r="D13" s="53"/>
      <c r="E13" s="54"/>
      <c r="F13" s="55"/>
      <c r="G13" s="55"/>
      <c r="H13" s="55"/>
      <c r="I13" s="55"/>
      <c r="J13" s="55"/>
      <c r="K13" s="50"/>
      <c r="L13" s="51">
        <f t="shared" si="3"/>
        <v>0</v>
      </c>
      <c r="M13" s="51">
        <f t="shared" si="0"/>
        <v>0</v>
      </c>
      <c r="N13" s="51">
        <f t="shared" si="1"/>
        <v>0</v>
      </c>
      <c r="O13" s="51">
        <f t="shared" si="2"/>
        <v>0</v>
      </c>
    </row>
    <row r="14" spans="1:15" x14ac:dyDescent="0.2">
      <c r="A14" s="199"/>
      <c r="B14" s="63"/>
      <c r="C14" s="63"/>
      <c r="D14" s="76"/>
      <c r="E14" s="63"/>
      <c r="F14" s="63"/>
      <c r="G14" s="63"/>
      <c r="H14" s="55"/>
      <c r="I14" s="55"/>
      <c r="J14" s="55"/>
      <c r="K14" s="50"/>
      <c r="L14" s="51">
        <f t="shared" si="3"/>
        <v>0</v>
      </c>
      <c r="M14" s="51">
        <f t="shared" si="0"/>
        <v>0</v>
      </c>
      <c r="N14" s="51">
        <f t="shared" si="1"/>
        <v>0</v>
      </c>
      <c r="O14" s="51">
        <f t="shared" si="2"/>
        <v>0</v>
      </c>
    </row>
    <row r="15" spans="1:15" x14ac:dyDescent="0.2">
      <c r="A15" s="199"/>
      <c r="B15" s="196" t="s">
        <v>27</v>
      </c>
      <c r="C15" s="196"/>
      <c r="D15" s="196"/>
      <c r="E15" s="196"/>
      <c r="F15" s="196"/>
      <c r="G15" s="196"/>
      <c r="H15" s="196"/>
      <c r="I15" s="196"/>
      <c r="J15" s="196"/>
      <c r="K15" s="196"/>
      <c r="L15" s="56">
        <f>SUM(L9:L14)</f>
        <v>187.41666666666666</v>
      </c>
      <c r="M15" s="56">
        <f>SUM(M9:M14)</f>
        <v>0</v>
      </c>
      <c r="N15" s="56">
        <f>SUM(N9:N14)</f>
        <v>0</v>
      </c>
      <c r="O15" s="56">
        <f>SUM(O9:O14)</f>
        <v>493.22698209718675</v>
      </c>
    </row>
    <row r="16" spans="1:15" x14ac:dyDescent="0.2">
      <c r="A16" s="198" t="s">
        <v>21</v>
      </c>
      <c r="B16" s="62"/>
      <c r="C16" s="62"/>
      <c r="D16" s="75"/>
      <c r="E16" s="62"/>
      <c r="F16" s="63"/>
      <c r="G16" s="63"/>
      <c r="H16" s="63"/>
      <c r="I16" s="63"/>
      <c r="J16" s="63"/>
      <c r="K16" s="107"/>
      <c r="L16" s="51">
        <f t="shared" si="3"/>
        <v>0</v>
      </c>
      <c r="M16" s="51">
        <f>K16*H16</f>
        <v>0</v>
      </c>
      <c r="N16" s="51">
        <f>K16*I16</f>
        <v>0</v>
      </c>
      <c r="O16" s="51">
        <f>J16*K16</f>
        <v>0</v>
      </c>
    </row>
    <row r="17" spans="1:15" x14ac:dyDescent="0.2">
      <c r="A17" s="198"/>
      <c r="B17" s="62"/>
      <c r="C17" s="62"/>
      <c r="D17" s="75"/>
      <c r="E17" s="54"/>
      <c r="F17" s="63"/>
      <c r="G17" s="63"/>
      <c r="H17" s="63"/>
      <c r="I17" s="63"/>
      <c r="J17" s="63"/>
      <c r="K17" s="107"/>
      <c r="L17" s="51">
        <f t="shared" si="3"/>
        <v>0</v>
      </c>
      <c r="M17" s="51">
        <f>K17*H17</f>
        <v>0</v>
      </c>
      <c r="N17" s="51">
        <f>K17*I17</f>
        <v>0</v>
      </c>
      <c r="O17" s="51">
        <f>J17*K17</f>
        <v>0</v>
      </c>
    </row>
    <row r="18" spans="1:15" x14ac:dyDescent="0.2">
      <c r="A18" s="198"/>
      <c r="B18" s="62"/>
      <c r="C18" s="62"/>
      <c r="D18" s="75"/>
      <c r="E18" s="54"/>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196" t="s">
        <v>27</v>
      </c>
      <c r="C20" s="196"/>
      <c r="D20" s="196"/>
      <c r="E20" s="196"/>
      <c r="F20" s="196"/>
      <c r="G20" s="196"/>
      <c r="H20" s="196"/>
      <c r="I20" s="196"/>
      <c r="J20" s="196"/>
      <c r="K20" s="196"/>
      <c r="L20" s="56">
        <f>SUM(L16:L19)</f>
        <v>0</v>
      </c>
      <c r="M20" s="56">
        <f>SUM(M16:M19)</f>
        <v>0</v>
      </c>
      <c r="N20" s="56">
        <f t="shared" ref="N20" si="4">SUM(N16:N19)</f>
        <v>0</v>
      </c>
      <c r="O20" s="56">
        <f>SUM(O16:O19)</f>
        <v>0</v>
      </c>
    </row>
    <row r="21" spans="1:15" x14ac:dyDescent="0.2">
      <c r="A21" s="198" t="s">
        <v>22</v>
      </c>
      <c r="B21" s="62"/>
      <c r="C21" s="62"/>
      <c r="D21" s="75"/>
      <c r="E21" s="62"/>
      <c r="F21" s="63"/>
      <c r="G21" s="63"/>
      <c r="H21" s="63"/>
      <c r="I21" s="63"/>
      <c r="J21" s="63"/>
      <c r="K21" s="107"/>
      <c r="L21" s="51">
        <f t="shared" si="3"/>
        <v>0</v>
      </c>
      <c r="M21" s="51">
        <f>K21*H21</f>
        <v>0</v>
      </c>
      <c r="N21" s="51">
        <f>K21*I21</f>
        <v>0</v>
      </c>
      <c r="O21" s="51">
        <f>J21*K21</f>
        <v>0</v>
      </c>
    </row>
    <row r="22" spans="1:15" x14ac:dyDescent="0.2">
      <c r="A22" s="198"/>
      <c r="B22" s="62"/>
      <c r="C22" s="62"/>
      <c r="D22" s="75"/>
      <c r="E22" s="54"/>
      <c r="F22" s="63"/>
      <c r="G22" s="63"/>
      <c r="H22" s="63"/>
      <c r="I22" s="63"/>
      <c r="J22" s="63"/>
      <c r="K22" s="107"/>
      <c r="L22" s="51">
        <f t="shared" si="3"/>
        <v>0</v>
      </c>
      <c r="M22" s="51">
        <f>K22*H22</f>
        <v>0</v>
      </c>
      <c r="N22" s="51">
        <f>K22*I22</f>
        <v>0</v>
      </c>
      <c r="O22" s="51">
        <f>J22*K22</f>
        <v>0</v>
      </c>
    </row>
    <row r="23" spans="1:15" x14ac:dyDescent="0.2">
      <c r="A23" s="198"/>
      <c r="B23" s="62"/>
      <c r="C23" s="62"/>
      <c r="D23" s="75"/>
      <c r="E23" s="54"/>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196" t="s">
        <v>27</v>
      </c>
      <c r="C26" s="196"/>
      <c r="D26" s="196"/>
      <c r="E26" s="196"/>
      <c r="F26" s="196"/>
      <c r="G26" s="196"/>
      <c r="H26" s="196"/>
      <c r="I26" s="196"/>
      <c r="J26" s="196"/>
      <c r="K26" s="196"/>
      <c r="L26" s="56">
        <f>SUM(L21:L25)</f>
        <v>0</v>
      </c>
      <c r="M26" s="56">
        <f>SUM(M21:M25)</f>
        <v>0</v>
      </c>
      <c r="N26" s="56">
        <f t="shared" ref="N26" si="5">SUM(N21:N25)</f>
        <v>0</v>
      </c>
      <c r="O26" s="56">
        <f>SUM(O21:O25)</f>
        <v>0</v>
      </c>
    </row>
    <row r="27" spans="1:15" ht="25.5" x14ac:dyDescent="0.2">
      <c r="A27" s="108" t="s">
        <v>1575</v>
      </c>
      <c r="B27" s="62"/>
      <c r="C27" s="62"/>
      <c r="D27" s="62"/>
      <c r="E27" s="62"/>
      <c r="F27" s="62"/>
      <c r="G27" s="104">
        <f>(L15+L20+L26)*F27</f>
        <v>0</v>
      </c>
      <c r="H27" s="104">
        <v>0</v>
      </c>
      <c r="I27" s="104">
        <f>(N15+N20+N26)*F27</f>
        <v>0</v>
      </c>
      <c r="J27" s="104">
        <f>G27</f>
        <v>0</v>
      </c>
      <c r="K27" s="105">
        <v>0</v>
      </c>
      <c r="L27" s="4">
        <f t="shared" si="3"/>
        <v>0</v>
      </c>
      <c r="M27" s="4">
        <f>K27*H27</f>
        <v>0</v>
      </c>
      <c r="N27" s="4">
        <f>K27*I27</f>
        <v>0</v>
      </c>
      <c r="O27" s="4">
        <f>J27*K27</f>
        <v>0</v>
      </c>
    </row>
    <row r="28" spans="1:15" x14ac:dyDescent="0.2">
      <c r="A28" s="196" t="s">
        <v>29</v>
      </c>
      <c r="B28" s="196"/>
      <c r="C28" s="196"/>
      <c r="D28" s="196"/>
      <c r="E28" s="196"/>
      <c r="F28" s="196"/>
      <c r="G28" s="196"/>
      <c r="H28" s="196"/>
      <c r="I28" s="196"/>
      <c r="J28" s="196"/>
      <c r="K28" s="196"/>
      <c r="L28" s="56">
        <f>ROUND(L15+L20+L26+L27,2)</f>
        <v>187.42</v>
      </c>
      <c r="M28" s="56">
        <f t="shared" ref="M28:O28" si="6">ROUND(M15+M20+M26+M27,2)</f>
        <v>0</v>
      </c>
      <c r="N28" s="56">
        <f t="shared" si="6"/>
        <v>0</v>
      </c>
      <c r="O28" s="56">
        <f t="shared" si="6"/>
        <v>493.23</v>
      </c>
    </row>
    <row r="29" spans="1:15" x14ac:dyDescent="0.2">
      <c r="A29" s="196" t="s">
        <v>28</v>
      </c>
      <c r="B29" s="196"/>
      <c r="C29" s="196"/>
      <c r="D29" s="196"/>
      <c r="E29" s="196"/>
      <c r="F29" s="196"/>
      <c r="G29" s="196"/>
      <c r="H29" s="196"/>
      <c r="I29" s="196"/>
      <c r="J29" s="196"/>
      <c r="K29" s="196"/>
      <c r="L29" s="196"/>
      <c r="M29" s="196"/>
      <c r="N29" s="196"/>
      <c r="O29" s="58">
        <f>Ribasso</f>
        <v>8.1199999999999994E-2</v>
      </c>
    </row>
    <row r="30" spans="1:15" x14ac:dyDescent="0.2">
      <c r="A30" s="196" t="s">
        <v>31</v>
      </c>
      <c r="B30" s="196"/>
      <c r="C30" s="196"/>
      <c r="D30" s="196"/>
      <c r="E30" s="196"/>
      <c r="F30" s="196"/>
      <c r="G30" s="196"/>
      <c r="H30" s="196"/>
      <c r="I30" s="196"/>
      <c r="J30" s="196"/>
      <c r="K30" s="196"/>
      <c r="L30" s="196"/>
      <c r="M30" s="196"/>
      <c r="N30" s="196"/>
      <c r="O30" s="56">
        <f>ROUND(O29*O28,2)</f>
        <v>40.049999999999997</v>
      </c>
    </row>
    <row r="31" spans="1:15" ht="19.5" x14ac:dyDescent="0.2">
      <c r="A31" s="194" t="s">
        <v>30</v>
      </c>
      <c r="B31" s="194"/>
      <c r="C31" s="194"/>
      <c r="D31" s="194"/>
      <c r="E31" s="194"/>
      <c r="F31" s="194"/>
      <c r="G31" s="194"/>
      <c r="H31" s="194"/>
      <c r="I31" s="194"/>
      <c r="J31" s="194"/>
      <c r="K31" s="194"/>
      <c r="L31" s="59">
        <f>L28-(O29*L28)</f>
        <v>172.20149599999999</v>
      </c>
      <c r="M31" s="59">
        <f>M28</f>
        <v>0</v>
      </c>
      <c r="N31" s="59">
        <f>N28</f>
        <v>0</v>
      </c>
      <c r="O31" s="59">
        <f>O28-O30</f>
        <v>453.18</v>
      </c>
    </row>
    <row r="32" spans="1:15" ht="19.5" x14ac:dyDescent="0.2">
      <c r="A32" s="194" t="s">
        <v>7</v>
      </c>
      <c r="B32" s="194"/>
      <c r="C32" s="194"/>
      <c r="D32" s="194"/>
      <c r="E32" s="194"/>
      <c r="F32" s="194"/>
      <c r="G32" s="194"/>
      <c r="H32" s="194"/>
      <c r="I32" s="194"/>
      <c r="J32" s="194"/>
      <c r="K32" s="194"/>
      <c r="L32" s="194"/>
      <c r="M32" s="194"/>
      <c r="N32" s="194"/>
      <c r="O32" s="106">
        <f>M31+N31+O31</f>
        <v>453.18</v>
      </c>
    </row>
    <row r="33" spans="1:4" x14ac:dyDescent="0.2">
      <c r="A33" s="60"/>
      <c r="B33" s="60"/>
      <c r="C33" s="60"/>
      <c r="D33" s="5" t="s">
        <v>4</v>
      </c>
    </row>
    <row r="34" spans="1:4" x14ac:dyDescent="0.2">
      <c r="A34" s="65"/>
      <c r="B34" s="65"/>
      <c r="C34" s="65"/>
      <c r="D34" s="5" t="s">
        <v>38</v>
      </c>
    </row>
  </sheetData>
  <mergeCells count="19">
    <mergeCell ref="A32:N32"/>
    <mergeCell ref="C5:K5"/>
    <mergeCell ref="D6:K6"/>
    <mergeCell ref="B26:K26"/>
    <mergeCell ref="B20:K20"/>
    <mergeCell ref="B15:K15"/>
    <mergeCell ref="B7:K7"/>
    <mergeCell ref="A28:K28"/>
    <mergeCell ref="A31:K31"/>
    <mergeCell ref="A29:N29"/>
    <mergeCell ref="A30:N30"/>
    <mergeCell ref="A21:A26"/>
    <mergeCell ref="A16:A20"/>
    <mergeCell ref="A9:A15"/>
    <mergeCell ref="A2:O2"/>
    <mergeCell ref="B1:O1"/>
    <mergeCell ref="L3:O7"/>
    <mergeCell ref="C3:K3"/>
    <mergeCell ref="C4:K4"/>
  </mergeCells>
  <pageMargins left="0.7" right="0.7" top="0.75" bottom="0.75" header="0.3" footer="0.3"/>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Appoggio!$A$2:$A$5</xm:f>
          </x14:formula1>
          <xm:sqref>B5</xm:sqref>
        </x14:dataValidation>
        <x14:dataValidation type="list" allowBlank="1" showInputMessage="1" showErrorMessage="1" xr:uid="{00000000-0002-0000-0200-000001000000}">
          <x14:formula1>
            <xm:f>Appoggio!$C$2:$C$3</xm:f>
          </x14:formula1>
          <xm:sqref>K27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0000000}">
          <x14:formula1>
            <xm:f>Appoggio!$C$2:$C$3</xm:f>
          </x14:formula1>
          <xm:sqref>K29</xm:sqref>
        </x14:dataValidation>
        <x14:dataValidation type="list" allowBlank="1" showInputMessage="1" showErrorMessage="1" xr:uid="{00000000-0002-0000-1400-000001000000}">
          <x14:formula1>
            <xm:f>Appoggio!$D$2:$D$3</xm:f>
          </x14:formula1>
          <xm:sqref>J4:J5</xm:sqref>
        </x14:dataValidation>
        <x14:dataValidation type="list" allowBlank="1" showInputMessage="1" showErrorMessage="1" xr:uid="{00000000-0002-0000-1400-000002000000}">
          <x14:formula1>
            <xm:f>Appoggio!$A$2:$A$5</xm:f>
          </x14:formula1>
          <xm:sqref>B7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6"/>
  <sheetViews>
    <sheetView topLeftCell="B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0000000}">
          <x14:formula1>
            <xm:f>Appoggio!$C$2:$C$3</xm:f>
          </x14:formula1>
          <xm:sqref>K29</xm:sqref>
        </x14:dataValidation>
        <x14:dataValidation type="list" allowBlank="1" showInputMessage="1" showErrorMessage="1" xr:uid="{00000000-0002-0000-1500-000001000000}">
          <x14:formula1>
            <xm:f>Appoggio!$D$2:$D$3</xm:f>
          </x14:formula1>
          <xm:sqref>J4:J5</xm:sqref>
        </x14:dataValidation>
        <x14:dataValidation type="list" allowBlank="1" showInputMessage="1" showErrorMessage="1" xr:uid="{00000000-0002-0000-1500-000002000000}">
          <x14:formula1>
            <xm:f>Appoggio!$A$2:$A$5</xm:f>
          </x14:formula1>
          <xm:sqref>B7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600-000000000000}">
          <x14:formula1>
            <xm:f>Appoggio!$C$2:$C$3</xm:f>
          </x14:formula1>
          <xm:sqref>K29</xm:sqref>
        </x14:dataValidation>
        <x14:dataValidation type="list" allowBlank="1" showInputMessage="1" showErrorMessage="1" xr:uid="{00000000-0002-0000-1600-000001000000}">
          <x14:formula1>
            <xm:f>Appoggio!$D$2:$D$3</xm:f>
          </x14:formula1>
          <xm:sqref>J4:J5</xm:sqref>
        </x14:dataValidation>
        <x14:dataValidation type="list" allowBlank="1" showInputMessage="1" showErrorMessage="1" xr:uid="{00000000-0002-0000-1600-000002000000}">
          <x14:formula1>
            <xm:f>Appoggio!$A$2:$A$5</xm:f>
          </x14:formula1>
          <xm:sqref>B7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Appoggio!$C$2:$C$3</xm:f>
          </x14:formula1>
          <xm:sqref>K29</xm:sqref>
        </x14:dataValidation>
        <x14:dataValidation type="list" allowBlank="1" showInputMessage="1" showErrorMessage="1" xr:uid="{00000000-0002-0000-1700-000001000000}">
          <x14:formula1>
            <xm:f>Appoggio!$D$2:$D$3</xm:f>
          </x14:formula1>
          <xm:sqref>J4:J5</xm:sqref>
        </x14:dataValidation>
        <x14:dataValidation type="list" allowBlank="1" showInputMessage="1" showErrorMessage="1" xr:uid="{00000000-0002-0000-1700-000002000000}">
          <x14:formula1>
            <xm:f>Appoggio!$A$2:$A$5</xm:f>
          </x14:formula1>
          <xm:sqref>B7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800-000000000000}">
          <x14:formula1>
            <xm:f>Appoggio!$C$2:$C$3</xm:f>
          </x14:formula1>
          <xm:sqref>K29</xm:sqref>
        </x14:dataValidation>
        <x14:dataValidation type="list" allowBlank="1" showInputMessage="1" showErrorMessage="1" xr:uid="{00000000-0002-0000-1800-000001000000}">
          <x14:formula1>
            <xm:f>Appoggio!$D$2:$D$3</xm:f>
          </x14:formula1>
          <xm:sqref>J4:J5</xm:sqref>
        </x14:dataValidation>
        <x14:dataValidation type="list" allowBlank="1" showInputMessage="1" showErrorMessage="1" xr:uid="{00000000-0002-0000-1800-000002000000}">
          <x14:formula1>
            <xm:f>Appoggio!$A$2:$A$5</xm:f>
          </x14:formula1>
          <xm:sqref>B7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0000000}">
          <x14:formula1>
            <xm:f>Appoggio!$C$2:$C$3</xm:f>
          </x14:formula1>
          <xm:sqref>K29</xm:sqref>
        </x14:dataValidation>
        <x14:dataValidation type="list" allowBlank="1" showInputMessage="1" showErrorMessage="1" xr:uid="{00000000-0002-0000-1900-000001000000}">
          <x14:formula1>
            <xm:f>Appoggio!$D$2:$D$3</xm:f>
          </x14:formula1>
          <xm:sqref>J4:J5</xm:sqref>
        </x14:dataValidation>
        <x14:dataValidation type="list" allowBlank="1" showInputMessage="1" showErrorMessage="1" xr:uid="{00000000-0002-0000-1900-000002000000}">
          <x14:formula1>
            <xm:f>Appoggio!$A$2:$A$5</xm:f>
          </x14:formula1>
          <xm:sqref>B7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0000000}">
          <x14:formula1>
            <xm:f>Appoggio!$C$2:$C$3</xm:f>
          </x14:formula1>
          <xm:sqref>K29</xm:sqref>
        </x14:dataValidation>
        <x14:dataValidation type="list" allowBlank="1" showInputMessage="1" showErrorMessage="1" xr:uid="{00000000-0002-0000-1A00-000001000000}">
          <x14:formula1>
            <xm:f>Appoggio!$D$2:$D$3</xm:f>
          </x14:formula1>
          <xm:sqref>J4:J5</xm:sqref>
        </x14:dataValidation>
        <x14:dataValidation type="list" allowBlank="1" showInputMessage="1" showErrorMessage="1" xr:uid="{00000000-0002-0000-1A00-000002000000}">
          <x14:formula1>
            <xm:f>Appoggio!$A$2:$A$5</xm:f>
          </x14:formula1>
          <xm:sqref>B7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B00-000000000000}">
          <x14:formula1>
            <xm:f>Appoggio!$C$2:$C$3</xm:f>
          </x14:formula1>
          <xm:sqref>K29</xm:sqref>
        </x14:dataValidation>
        <x14:dataValidation type="list" allowBlank="1" showInputMessage="1" showErrorMessage="1" xr:uid="{00000000-0002-0000-1B00-000001000000}">
          <x14:formula1>
            <xm:f>Appoggio!$D$2:$D$3</xm:f>
          </x14:formula1>
          <xm:sqref>J4:J5</xm:sqref>
        </x14:dataValidation>
        <x14:dataValidation type="list" allowBlank="1" showInputMessage="1" showErrorMessage="1" xr:uid="{00000000-0002-0000-1B00-000002000000}">
          <x14:formula1>
            <xm:f>Appoggio!$A$2:$A$5</xm:f>
          </x14:formula1>
          <xm:sqref>B7</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36"/>
  <sheetViews>
    <sheetView topLeftCell="B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C00-000000000000}">
          <x14:formula1>
            <xm:f>Appoggio!$C$2:$C$3</xm:f>
          </x14:formula1>
          <xm:sqref>K29</xm:sqref>
        </x14:dataValidation>
        <x14:dataValidation type="list" allowBlank="1" showInputMessage="1" showErrorMessage="1" xr:uid="{00000000-0002-0000-1C00-000001000000}">
          <x14:formula1>
            <xm:f>Appoggio!$D$2:$D$3</xm:f>
          </x14:formula1>
          <xm:sqref>J4:J5</xm:sqref>
        </x14:dataValidation>
        <x14:dataValidation type="list" allowBlank="1" showInputMessage="1" showErrorMessage="1" xr:uid="{00000000-0002-0000-1C00-000002000000}">
          <x14:formula1>
            <xm:f>Appoggio!$A$2:$A$5</xm:f>
          </x14:formula1>
          <xm:sqref>B7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D00-000000000000}">
          <x14:formula1>
            <xm:f>Appoggio!$C$2:$C$3</xm:f>
          </x14:formula1>
          <xm:sqref>K29</xm:sqref>
        </x14:dataValidation>
        <x14:dataValidation type="list" allowBlank="1" showInputMessage="1" showErrorMessage="1" xr:uid="{00000000-0002-0000-1D00-000001000000}">
          <x14:formula1>
            <xm:f>Appoggio!$D$2:$D$3</xm:f>
          </x14:formula1>
          <xm:sqref>J4:J5</xm:sqref>
        </x14:dataValidation>
        <x14:dataValidation type="list" allowBlank="1" showInputMessage="1" showErrorMessage="1" xr:uid="{00000000-0002-0000-1D00-000002000000}">
          <x14:formula1>
            <xm:f>Appoggio!$A$2:$A$5</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A1:O34"/>
  <sheetViews>
    <sheetView topLeftCell="G11" zoomScaleNormal="100" workbookViewId="0">
      <selection activeCell="O32" sqref="A1:O32"/>
    </sheetView>
  </sheetViews>
  <sheetFormatPr defaultColWidth="26.7109375" defaultRowHeight="12.75" x14ac:dyDescent="0.2"/>
  <cols>
    <col min="1" max="1" width="27.42578125" style="5" bestFit="1" customWidth="1"/>
    <col min="2" max="2" width="37.28515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89"/>
      <c r="J3" s="189"/>
      <c r="K3" s="190"/>
      <c r="L3" s="179"/>
      <c r="M3" s="179"/>
      <c r="N3" s="180"/>
      <c r="O3" s="181"/>
    </row>
    <row r="4" spans="1:15" ht="30" customHeight="1" x14ac:dyDescent="0.2">
      <c r="A4" s="30" t="s">
        <v>1</v>
      </c>
      <c r="B4" s="119" t="str">
        <f>INTESTAZIONE!F4</f>
        <v>Luglio2024</v>
      </c>
      <c r="C4" s="191"/>
      <c r="D4" s="192"/>
      <c r="E4" s="192"/>
      <c r="F4" s="192"/>
      <c r="G4" s="192"/>
      <c r="H4" s="192"/>
      <c r="I4" s="192"/>
      <c r="J4" s="192"/>
      <c r="K4" s="193"/>
      <c r="L4" s="182"/>
      <c r="M4" s="182"/>
      <c r="N4" s="183"/>
      <c r="O4" s="184"/>
    </row>
    <row r="5" spans="1:15" x14ac:dyDescent="0.2">
      <c r="A5" s="91" t="s">
        <v>40</v>
      </c>
      <c r="B5" s="30" t="s">
        <v>1573</v>
      </c>
      <c r="C5" s="195" t="s">
        <v>41</v>
      </c>
      <c r="D5" s="195"/>
      <c r="E5" s="195"/>
      <c r="F5" s="195"/>
      <c r="G5" s="195"/>
      <c r="H5" s="195"/>
      <c r="I5" s="195"/>
      <c r="J5" s="195"/>
      <c r="K5" s="195"/>
      <c r="L5" s="182"/>
      <c r="M5" s="182"/>
      <c r="N5" s="183"/>
      <c r="O5" s="184"/>
    </row>
    <row r="6" spans="1:15" x14ac:dyDescent="0.2">
      <c r="A6" s="92" t="s">
        <v>1560</v>
      </c>
      <c r="B6" s="30" t="s">
        <v>1615</v>
      </c>
      <c r="C6" s="120" t="s">
        <v>1623</v>
      </c>
      <c r="D6" s="195" t="s">
        <v>42</v>
      </c>
      <c r="E6" s="195"/>
      <c r="F6" s="195"/>
      <c r="G6" s="195"/>
      <c r="H6" s="195"/>
      <c r="I6" s="195"/>
      <c r="J6" s="195"/>
      <c r="K6" s="195"/>
      <c r="L6" s="182"/>
      <c r="M6" s="182"/>
      <c r="N6" s="183"/>
      <c r="O6" s="184"/>
    </row>
    <row r="7" spans="1:15" ht="84" customHeight="1" x14ac:dyDescent="0.2">
      <c r="A7" s="92" t="s">
        <v>3</v>
      </c>
      <c r="B7" s="197"/>
      <c r="C7" s="197"/>
      <c r="D7" s="197"/>
      <c r="E7" s="197"/>
      <c r="F7" s="197"/>
      <c r="G7" s="197"/>
      <c r="H7" s="197"/>
      <c r="I7" s="197"/>
      <c r="J7" s="197"/>
      <c r="K7" s="197"/>
      <c r="L7" s="185"/>
      <c r="M7" s="185"/>
      <c r="N7" s="186"/>
      <c r="O7" s="187"/>
    </row>
    <row r="8" spans="1:15" ht="63.75" x14ac:dyDescent="0.2">
      <c r="A8" s="48" t="s">
        <v>39</v>
      </c>
      <c r="B8" s="49" t="s">
        <v>9</v>
      </c>
      <c r="C8" s="49" t="s">
        <v>1576</v>
      </c>
      <c r="D8" s="49" t="s">
        <v>3</v>
      </c>
      <c r="E8" s="49" t="s">
        <v>13</v>
      </c>
      <c r="F8" s="49" t="s">
        <v>14</v>
      </c>
      <c r="G8" s="49" t="s">
        <v>16</v>
      </c>
      <c r="H8" s="49" t="s">
        <v>17</v>
      </c>
      <c r="I8" s="49" t="s">
        <v>18</v>
      </c>
      <c r="J8" s="49" t="s">
        <v>15</v>
      </c>
      <c r="K8" s="49" t="s">
        <v>23</v>
      </c>
      <c r="L8" s="49" t="s">
        <v>1559</v>
      </c>
      <c r="M8" s="49" t="s">
        <v>26</v>
      </c>
      <c r="N8" s="49" t="s">
        <v>25</v>
      </c>
      <c r="O8" s="49" t="s">
        <v>24</v>
      </c>
    </row>
    <row r="9" spans="1:15" ht="51" x14ac:dyDescent="0.2">
      <c r="A9" s="199" t="s">
        <v>20</v>
      </c>
      <c r="B9" s="62">
        <f>'EPU '!A31</f>
        <v>28</v>
      </c>
      <c r="C9" s="62" t="str">
        <f>'EPU '!B31</f>
        <v>AP-28</v>
      </c>
      <c r="D9" s="75" t="str">
        <f>'EPU '!C31</f>
        <v>Reperibilità pronto intervento - garanzia del servizio h 24 - 7gg manutenzioni fognatura</v>
      </c>
      <c r="E9" s="62" t="str">
        <f>'EPU '!D31</f>
        <v>mese</v>
      </c>
      <c r="F9" s="63">
        <f>'EPU '!E31</f>
        <v>493.22698209718675</v>
      </c>
      <c r="G9" s="63">
        <f>'EPU '!F31</f>
        <v>187.41666666666666</v>
      </c>
      <c r="H9" s="63">
        <f>'EPU '!G31</f>
        <v>0</v>
      </c>
      <c r="I9" s="63">
        <f>'EPU '!H31</f>
        <v>0</v>
      </c>
      <c r="J9" s="63">
        <f>'EPU '!I31</f>
        <v>493.22698209718675</v>
      </c>
      <c r="K9" s="107">
        <v>1</v>
      </c>
      <c r="L9" s="51">
        <f>G9*K9</f>
        <v>187.41666666666666</v>
      </c>
      <c r="M9" s="51">
        <f t="shared" ref="M9:M14" si="0">K9*H9</f>
        <v>0</v>
      </c>
      <c r="N9" s="51">
        <f t="shared" ref="N9:N14" si="1">K9*I9</f>
        <v>0</v>
      </c>
      <c r="O9" s="51">
        <f t="shared" ref="O9:O14" si="2">J9*K9</f>
        <v>493.22698209718675</v>
      </c>
    </row>
    <row r="10" spans="1:15" x14ac:dyDescent="0.2">
      <c r="A10" s="199"/>
      <c r="B10" s="62"/>
      <c r="C10" s="62"/>
      <c r="D10" s="75"/>
      <c r="E10" s="62"/>
      <c r="F10" s="63"/>
      <c r="G10" s="63"/>
      <c r="H10" s="63"/>
      <c r="I10" s="63"/>
      <c r="J10" s="63"/>
      <c r="K10" s="107"/>
      <c r="L10" s="51">
        <f t="shared" ref="L10:L27" si="3">G10*K10</f>
        <v>0</v>
      </c>
      <c r="M10" s="51">
        <f t="shared" si="0"/>
        <v>0</v>
      </c>
      <c r="N10" s="51">
        <f t="shared" si="1"/>
        <v>0</v>
      </c>
      <c r="O10" s="51">
        <f t="shared" si="2"/>
        <v>0</v>
      </c>
    </row>
    <row r="11" spans="1:15" x14ac:dyDescent="0.2">
      <c r="A11" s="199"/>
      <c r="B11" s="62"/>
      <c r="C11" s="62"/>
      <c r="D11" s="75"/>
      <c r="E11" s="62"/>
      <c r="F11" s="63"/>
      <c r="G11" s="63"/>
      <c r="H11" s="63"/>
      <c r="I11" s="63"/>
      <c r="J11" s="63"/>
      <c r="K11" s="52"/>
      <c r="L11" s="51">
        <f t="shared" si="3"/>
        <v>0</v>
      </c>
      <c r="M11" s="51">
        <f t="shared" si="0"/>
        <v>0</v>
      </c>
      <c r="N11" s="51">
        <f t="shared" si="1"/>
        <v>0</v>
      </c>
      <c r="O11" s="51">
        <f t="shared" si="2"/>
        <v>0</v>
      </c>
    </row>
    <row r="12" spans="1:15" x14ac:dyDescent="0.2">
      <c r="A12" s="199"/>
      <c r="B12" s="62"/>
      <c r="C12" s="62"/>
      <c r="D12" s="75"/>
      <c r="E12" s="62"/>
      <c r="F12" s="63"/>
      <c r="G12" s="63"/>
      <c r="H12" s="63"/>
      <c r="I12" s="63"/>
      <c r="J12" s="63"/>
      <c r="K12" s="50"/>
      <c r="L12" s="51">
        <f t="shared" si="3"/>
        <v>0</v>
      </c>
      <c r="M12" s="51">
        <f t="shared" si="0"/>
        <v>0</v>
      </c>
      <c r="N12" s="51">
        <f t="shared" si="1"/>
        <v>0</v>
      </c>
      <c r="O12" s="51">
        <f t="shared" si="2"/>
        <v>0</v>
      </c>
    </row>
    <row r="13" spans="1:15" x14ac:dyDescent="0.2">
      <c r="A13" s="199"/>
      <c r="B13" s="62"/>
      <c r="C13" s="62"/>
      <c r="D13" s="53"/>
      <c r="E13" s="54"/>
      <c r="F13" s="55"/>
      <c r="G13" s="55"/>
      <c r="H13" s="55"/>
      <c r="I13" s="55"/>
      <c r="J13" s="55"/>
      <c r="K13" s="50"/>
      <c r="L13" s="51">
        <f t="shared" si="3"/>
        <v>0</v>
      </c>
      <c r="M13" s="51">
        <f t="shared" si="0"/>
        <v>0</v>
      </c>
      <c r="N13" s="51">
        <f t="shared" si="1"/>
        <v>0</v>
      </c>
      <c r="O13" s="51">
        <f t="shared" si="2"/>
        <v>0</v>
      </c>
    </row>
    <row r="14" spans="1:15" x14ac:dyDescent="0.2">
      <c r="A14" s="199"/>
      <c r="B14" s="63"/>
      <c r="C14" s="63"/>
      <c r="D14" s="76"/>
      <c r="E14" s="63"/>
      <c r="F14" s="63"/>
      <c r="G14" s="63"/>
      <c r="H14" s="55"/>
      <c r="I14" s="55"/>
      <c r="J14" s="55"/>
      <c r="K14" s="50"/>
      <c r="L14" s="51">
        <f t="shared" si="3"/>
        <v>0</v>
      </c>
      <c r="M14" s="51">
        <f t="shared" si="0"/>
        <v>0</v>
      </c>
      <c r="N14" s="51">
        <f t="shared" si="1"/>
        <v>0</v>
      </c>
      <c r="O14" s="51">
        <f t="shared" si="2"/>
        <v>0</v>
      </c>
    </row>
    <row r="15" spans="1:15" x14ac:dyDescent="0.2">
      <c r="A15" s="199"/>
      <c r="B15" s="196" t="s">
        <v>27</v>
      </c>
      <c r="C15" s="196"/>
      <c r="D15" s="196"/>
      <c r="E15" s="196"/>
      <c r="F15" s="196"/>
      <c r="G15" s="196"/>
      <c r="H15" s="196"/>
      <c r="I15" s="196"/>
      <c r="J15" s="196"/>
      <c r="K15" s="196"/>
      <c r="L15" s="56">
        <f>SUM(L9:L14)</f>
        <v>187.41666666666666</v>
      </c>
      <c r="M15" s="56">
        <f>SUM(M9:M14)</f>
        <v>0</v>
      </c>
      <c r="N15" s="56">
        <f>SUM(N9:N14)</f>
        <v>0</v>
      </c>
      <c r="O15" s="56">
        <f>SUM(O9:O14)</f>
        <v>493.22698209718675</v>
      </c>
    </row>
    <row r="16" spans="1:15" x14ac:dyDescent="0.2">
      <c r="A16" s="198" t="s">
        <v>21</v>
      </c>
      <c r="B16" s="62"/>
      <c r="C16" s="62"/>
      <c r="D16" s="75"/>
      <c r="E16" s="62"/>
      <c r="F16" s="63"/>
      <c r="G16" s="63"/>
      <c r="H16" s="63"/>
      <c r="I16" s="63"/>
      <c r="J16" s="63"/>
      <c r="K16" s="107"/>
      <c r="L16" s="51">
        <f t="shared" si="3"/>
        <v>0</v>
      </c>
      <c r="M16" s="51">
        <f>K16*H16</f>
        <v>0</v>
      </c>
      <c r="N16" s="51">
        <f>K16*I16</f>
        <v>0</v>
      </c>
      <c r="O16" s="51">
        <f>J16*K16</f>
        <v>0</v>
      </c>
    </row>
    <row r="17" spans="1:15" x14ac:dyDescent="0.2">
      <c r="A17" s="198"/>
      <c r="B17" s="62"/>
      <c r="C17" s="62"/>
      <c r="D17" s="75"/>
      <c r="E17" s="54"/>
      <c r="F17" s="63"/>
      <c r="G17" s="63"/>
      <c r="H17" s="63"/>
      <c r="I17" s="63"/>
      <c r="J17" s="63"/>
      <c r="K17" s="107"/>
      <c r="L17" s="51">
        <f t="shared" si="3"/>
        <v>0</v>
      </c>
      <c r="M17" s="51">
        <f>K17*H17</f>
        <v>0</v>
      </c>
      <c r="N17" s="51">
        <f>K17*I17</f>
        <v>0</v>
      </c>
      <c r="O17" s="51">
        <f>J17*K17</f>
        <v>0</v>
      </c>
    </row>
    <row r="18" spans="1:15" x14ac:dyDescent="0.2">
      <c r="A18" s="198"/>
      <c r="B18" s="62"/>
      <c r="C18" s="62"/>
      <c r="D18" s="75"/>
      <c r="E18" s="54"/>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196"/>
      <c r="C20" s="196"/>
      <c r="D20" s="196"/>
      <c r="E20" s="196"/>
      <c r="F20" s="196"/>
      <c r="G20" s="196"/>
      <c r="H20" s="196"/>
      <c r="I20" s="196"/>
      <c r="J20" s="196"/>
      <c r="K20" s="196"/>
      <c r="L20" s="56">
        <f>SUM(L16:L19)</f>
        <v>0</v>
      </c>
      <c r="M20" s="56">
        <f>SUM(M16:M19)</f>
        <v>0</v>
      </c>
      <c r="N20" s="56">
        <f t="shared" ref="N20" si="4">SUM(N16:N19)</f>
        <v>0</v>
      </c>
      <c r="O20" s="56">
        <f>SUM(O16:O19)</f>
        <v>0</v>
      </c>
    </row>
    <row r="21" spans="1:15" x14ac:dyDescent="0.2">
      <c r="A21" s="198" t="s">
        <v>22</v>
      </c>
      <c r="B21" s="62"/>
      <c r="C21" s="62"/>
      <c r="D21" s="75"/>
      <c r="E21" s="62"/>
      <c r="F21" s="63"/>
      <c r="G21" s="63"/>
      <c r="H21" s="63"/>
      <c r="I21" s="63"/>
      <c r="J21" s="63"/>
      <c r="K21" s="107"/>
      <c r="L21" s="51">
        <f t="shared" si="3"/>
        <v>0</v>
      </c>
      <c r="M21" s="51">
        <f>K21*H21</f>
        <v>0</v>
      </c>
      <c r="N21" s="51">
        <f>K21*I21</f>
        <v>0</v>
      </c>
      <c r="O21" s="51">
        <f>J21*K21</f>
        <v>0</v>
      </c>
    </row>
    <row r="22" spans="1:15" x14ac:dyDescent="0.2">
      <c r="A22" s="198"/>
      <c r="B22" s="62"/>
      <c r="C22" s="62"/>
      <c r="D22" s="75"/>
      <c r="E22" s="54"/>
      <c r="F22" s="63"/>
      <c r="G22" s="63"/>
      <c r="H22" s="63"/>
      <c r="I22" s="63"/>
      <c r="J22" s="63"/>
      <c r="K22" s="107"/>
      <c r="L22" s="51">
        <f t="shared" si="3"/>
        <v>0</v>
      </c>
      <c r="M22" s="51">
        <f>K22*H22</f>
        <v>0</v>
      </c>
      <c r="N22" s="51">
        <f>K22*I22</f>
        <v>0</v>
      </c>
      <c r="O22" s="51">
        <f>J22*K22</f>
        <v>0</v>
      </c>
    </row>
    <row r="23" spans="1:15" x14ac:dyDescent="0.2">
      <c r="A23" s="198"/>
      <c r="B23" s="62"/>
      <c r="C23" s="62"/>
      <c r="D23" s="75"/>
      <c r="E23" s="54"/>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196" t="s">
        <v>27</v>
      </c>
      <c r="C26" s="196"/>
      <c r="D26" s="196"/>
      <c r="E26" s="196"/>
      <c r="F26" s="196"/>
      <c r="G26" s="196"/>
      <c r="H26" s="196"/>
      <c r="I26" s="196"/>
      <c r="J26" s="196"/>
      <c r="K26" s="196"/>
      <c r="L26" s="56">
        <f>SUM(L21:L25)</f>
        <v>0</v>
      </c>
      <c r="M26" s="56">
        <f>SUM(M21:M25)</f>
        <v>0</v>
      </c>
      <c r="N26" s="56">
        <f t="shared" ref="N26" si="5">SUM(N21:N25)</f>
        <v>0</v>
      </c>
      <c r="O26" s="56">
        <f>SUM(O21:O25)</f>
        <v>0</v>
      </c>
    </row>
    <row r="27" spans="1:15" ht="25.5" x14ac:dyDescent="0.2">
      <c r="A27" s="108" t="s">
        <v>1575</v>
      </c>
      <c r="B27" s="62"/>
      <c r="C27" s="62"/>
      <c r="D27" s="62"/>
      <c r="E27" s="62"/>
      <c r="F27" s="62"/>
      <c r="G27" s="104">
        <f>(L15+L20+L26)*F27</f>
        <v>0</v>
      </c>
      <c r="H27" s="104">
        <v>0</v>
      </c>
      <c r="I27" s="104">
        <f>(N15+N20+N26)*F27</f>
        <v>0</v>
      </c>
      <c r="J27" s="104">
        <f>G27</f>
        <v>0</v>
      </c>
      <c r="K27" s="105">
        <v>0</v>
      </c>
      <c r="L27" s="4">
        <f t="shared" si="3"/>
        <v>0</v>
      </c>
      <c r="M27" s="4">
        <f>K27*H27</f>
        <v>0</v>
      </c>
      <c r="N27" s="4">
        <f>K27*I27</f>
        <v>0</v>
      </c>
      <c r="O27" s="4">
        <f>J27*K27</f>
        <v>0</v>
      </c>
    </row>
    <row r="28" spans="1:15" x14ac:dyDescent="0.2">
      <c r="A28" s="196" t="s">
        <v>29</v>
      </c>
      <c r="B28" s="196"/>
      <c r="C28" s="196"/>
      <c r="D28" s="196"/>
      <c r="E28" s="196"/>
      <c r="F28" s="196"/>
      <c r="G28" s="196"/>
      <c r="H28" s="196"/>
      <c r="I28" s="196"/>
      <c r="J28" s="196"/>
      <c r="K28" s="196"/>
      <c r="L28" s="56">
        <f>ROUND(L15+L20+L26+L27,2)</f>
        <v>187.42</v>
      </c>
      <c r="M28" s="56">
        <f t="shared" ref="M28:O28" si="6">ROUND(M15+M20+M26+M27,2)</f>
        <v>0</v>
      </c>
      <c r="N28" s="56">
        <f t="shared" si="6"/>
        <v>0</v>
      </c>
      <c r="O28" s="56">
        <f t="shared" si="6"/>
        <v>493.23</v>
      </c>
    </row>
    <row r="29" spans="1:15" x14ac:dyDescent="0.2">
      <c r="A29" s="196" t="s">
        <v>28</v>
      </c>
      <c r="B29" s="196"/>
      <c r="C29" s="196"/>
      <c r="D29" s="196"/>
      <c r="E29" s="196"/>
      <c r="F29" s="196"/>
      <c r="G29" s="196"/>
      <c r="H29" s="196"/>
      <c r="I29" s="196"/>
      <c r="J29" s="196"/>
      <c r="K29" s="196"/>
      <c r="L29" s="196"/>
      <c r="M29" s="196"/>
      <c r="N29" s="196"/>
      <c r="O29" s="58">
        <f>Ribasso</f>
        <v>8.1199999999999994E-2</v>
      </c>
    </row>
    <row r="30" spans="1:15" x14ac:dyDescent="0.2">
      <c r="A30" s="196" t="s">
        <v>31</v>
      </c>
      <c r="B30" s="196"/>
      <c r="C30" s="196"/>
      <c r="D30" s="196"/>
      <c r="E30" s="196"/>
      <c r="F30" s="196"/>
      <c r="G30" s="196"/>
      <c r="H30" s="196"/>
      <c r="I30" s="196"/>
      <c r="J30" s="196"/>
      <c r="K30" s="196"/>
      <c r="L30" s="196"/>
      <c r="M30" s="196"/>
      <c r="N30" s="196"/>
      <c r="O30" s="56">
        <f>ROUND(O29*O28,2)</f>
        <v>40.049999999999997</v>
      </c>
    </row>
    <row r="31" spans="1:15" ht="19.5" x14ac:dyDescent="0.2">
      <c r="A31" s="194" t="s">
        <v>30</v>
      </c>
      <c r="B31" s="194"/>
      <c r="C31" s="194"/>
      <c r="D31" s="194"/>
      <c r="E31" s="194"/>
      <c r="F31" s="194"/>
      <c r="G31" s="194"/>
      <c r="H31" s="194"/>
      <c r="I31" s="194"/>
      <c r="J31" s="194"/>
      <c r="K31" s="194"/>
      <c r="L31" s="59">
        <f>L28-(O29*L28)</f>
        <v>172.20149599999999</v>
      </c>
      <c r="M31" s="59">
        <f>M28</f>
        <v>0</v>
      </c>
      <c r="N31" s="59">
        <f>N28</f>
        <v>0</v>
      </c>
      <c r="O31" s="59">
        <f>O28-O30</f>
        <v>453.18</v>
      </c>
    </row>
    <row r="32" spans="1:15" ht="19.5" x14ac:dyDescent="0.2">
      <c r="A32" s="194" t="s">
        <v>7</v>
      </c>
      <c r="B32" s="194"/>
      <c r="C32" s="194"/>
      <c r="D32" s="194"/>
      <c r="E32" s="194"/>
      <c r="F32" s="194"/>
      <c r="G32" s="194"/>
      <c r="H32" s="194"/>
      <c r="I32" s="194"/>
      <c r="J32" s="194"/>
      <c r="K32" s="194"/>
      <c r="L32" s="194"/>
      <c r="M32" s="194"/>
      <c r="N32" s="194"/>
      <c r="O32" s="106">
        <f>M31+N31+O31</f>
        <v>453.18</v>
      </c>
    </row>
    <row r="33" spans="1:4" x14ac:dyDescent="0.2">
      <c r="A33" s="60"/>
      <c r="B33" s="60"/>
      <c r="C33" s="60"/>
      <c r="D33" s="5" t="s">
        <v>4</v>
      </c>
    </row>
    <row r="34" spans="1:4" x14ac:dyDescent="0.2">
      <c r="A34" s="65"/>
      <c r="B34" s="65"/>
      <c r="C34" s="65"/>
      <c r="D34" s="5" t="s">
        <v>38</v>
      </c>
    </row>
  </sheetData>
  <mergeCells count="19">
    <mergeCell ref="C4:K4"/>
    <mergeCell ref="A31:K31"/>
    <mergeCell ref="A32:N32"/>
    <mergeCell ref="B1:O1"/>
    <mergeCell ref="A2:O2"/>
    <mergeCell ref="A28:K28"/>
    <mergeCell ref="A30:N30"/>
    <mergeCell ref="A29:N29"/>
    <mergeCell ref="A9:A15"/>
    <mergeCell ref="B15:K15"/>
    <mergeCell ref="C5:K5"/>
    <mergeCell ref="A16:A20"/>
    <mergeCell ref="B20:K20"/>
    <mergeCell ref="A21:A26"/>
    <mergeCell ref="B26:K26"/>
    <mergeCell ref="L3:O7"/>
    <mergeCell ref="B7:K7"/>
    <mergeCell ref="D6:K6"/>
    <mergeCell ref="C3:K3"/>
  </mergeCells>
  <pageMargins left="0.7" right="0.7" top="0.75" bottom="0.75" header="0.3" footer="0.3"/>
  <pageSetup paperSize="9" scale="4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Appoggio!$C$2:$C$3</xm:f>
          </x14:formula1>
          <xm:sqref>K27</xm:sqref>
        </x14:dataValidation>
        <x14:dataValidation type="list" allowBlank="1" showInputMessage="1" showErrorMessage="1" xr:uid="{00000000-0002-0000-0300-000001000000}">
          <x14:formula1>
            <xm:f>Appoggio!$A$2:$A$5</xm:f>
          </x14:formula1>
          <xm:sqref>B5</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E00-000000000000}">
          <x14:formula1>
            <xm:f>Appoggio!$C$2:$C$3</xm:f>
          </x14:formula1>
          <xm:sqref>K29</xm:sqref>
        </x14:dataValidation>
        <x14:dataValidation type="list" allowBlank="1" showInputMessage="1" showErrorMessage="1" xr:uid="{00000000-0002-0000-1E00-000001000000}">
          <x14:formula1>
            <xm:f>Appoggio!$D$2:$D$3</xm:f>
          </x14:formula1>
          <xm:sqref>J4:J5</xm:sqref>
        </x14:dataValidation>
        <x14:dataValidation type="list" allowBlank="1" showInputMessage="1" showErrorMessage="1" xr:uid="{00000000-0002-0000-1E00-000002000000}">
          <x14:formula1>
            <xm:f>Appoggio!$A$2:$A$5</xm:f>
          </x14:formula1>
          <xm:sqref>B7</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75"/>
      <c r="E18" s="62"/>
      <c r="F18" s="63"/>
      <c r="G18" s="63"/>
      <c r="H18" s="63"/>
      <c r="I18" s="63"/>
      <c r="J18" s="63"/>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F00-000000000000}">
          <x14:formula1>
            <xm:f>Appoggio!$C$2:$C$3</xm:f>
          </x14:formula1>
          <xm:sqref>K29</xm:sqref>
        </x14:dataValidation>
        <x14:dataValidation type="list" allowBlank="1" showInputMessage="1" showErrorMessage="1" xr:uid="{00000000-0002-0000-1F00-000001000000}">
          <x14:formula1>
            <xm:f>Appoggio!$D$2:$D$3</xm:f>
          </x14:formula1>
          <xm:sqref>J4:J5</xm:sqref>
        </x14:dataValidation>
        <x14:dataValidation type="list" allowBlank="1" showInputMessage="1" showErrorMessage="1" xr:uid="{00000000-0002-0000-1F00-000002000000}">
          <x14:formula1>
            <xm:f>Appoggio!$A$2:$A$5</xm:f>
          </x14:formula1>
          <xm:sqref>B7</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v>1</v>
      </c>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v>2</v>
      </c>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v>5</v>
      </c>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1</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000-000000000000}">
          <x14:formula1>
            <xm:f>Appoggio!$A$2:$A$5</xm:f>
          </x14:formula1>
          <xm:sqref>B7</xm:sqref>
        </x14:dataValidation>
        <x14:dataValidation type="list" allowBlank="1" showInputMessage="1" showErrorMessage="1" xr:uid="{00000000-0002-0000-2000-000001000000}">
          <x14:formula1>
            <xm:f>Appoggio!$D$2:$D$3</xm:f>
          </x14:formula1>
          <xm:sqref>J4:J5</xm:sqref>
        </x14:dataValidation>
        <x14:dataValidation type="list" allowBlank="1" showInputMessage="1" showErrorMessage="1" xr:uid="{00000000-0002-0000-2000-000002000000}">
          <x14:formula1>
            <xm:f>Appoggio!$C$2:$C$3</xm:f>
          </x14:formula1>
          <xm:sqref>K29</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100-000000000000}">
          <x14:formula1>
            <xm:f>Appoggio!$A$2:$A$5</xm:f>
          </x14:formula1>
          <xm:sqref>B7</xm:sqref>
        </x14:dataValidation>
        <x14:dataValidation type="list" allowBlank="1" showInputMessage="1" showErrorMessage="1" xr:uid="{00000000-0002-0000-2100-000001000000}">
          <x14:formula1>
            <xm:f>Appoggio!$D$2:$D$3</xm:f>
          </x14:formula1>
          <xm:sqref>J4:J5</xm:sqref>
        </x14:dataValidation>
        <x14:dataValidation type="list" allowBlank="1" showInputMessage="1" showErrorMessage="1" xr:uid="{00000000-0002-0000-2100-000002000000}">
          <x14:formula1>
            <xm:f>Appoggio!$C$2:$C$3</xm:f>
          </x14:formula1>
          <xm:sqref>K29</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5703125" style="5"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200-000000000000}">
          <x14:formula1>
            <xm:f>Appoggio!$C$2:$C$3</xm:f>
          </x14:formula1>
          <xm:sqref>K29</xm:sqref>
        </x14:dataValidation>
        <x14:dataValidation type="list" allowBlank="1" showInputMessage="1" showErrorMessage="1" xr:uid="{00000000-0002-0000-2200-000001000000}">
          <x14:formula1>
            <xm:f>Appoggio!$D$2:$D$3</xm:f>
          </x14:formula1>
          <xm:sqref>J4:J5</xm:sqref>
        </x14:dataValidation>
        <x14:dataValidation type="list" allowBlank="1" showInputMessage="1" showErrorMessage="1" xr:uid="{00000000-0002-0000-2200-000002000000}">
          <x14:formula1>
            <xm:f>Appoggio!$A$2:$A$5</xm:f>
          </x14:formula1>
          <xm:sqref>B7</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20.42578125" style="5"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300-000000000000}">
          <x14:formula1>
            <xm:f>Appoggio!$A$2:$A$5</xm:f>
          </x14:formula1>
          <xm:sqref>B7</xm:sqref>
        </x14:dataValidation>
        <x14:dataValidation type="list" allowBlank="1" showInputMessage="1" showErrorMessage="1" xr:uid="{00000000-0002-0000-2300-000001000000}">
          <x14:formula1>
            <xm:f>Appoggio!$D$2:$D$3</xm:f>
          </x14:formula1>
          <xm:sqref>J4:J5</xm:sqref>
        </x14:dataValidation>
        <x14:dataValidation type="list" allowBlank="1" showInputMessage="1" showErrorMessage="1" xr:uid="{00000000-0002-0000-2300-000002000000}">
          <x14:formula1>
            <xm:f>Appoggio!$C$2:$C$3</xm:f>
          </x14:formula1>
          <xm:sqref>K29</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20.85546875" style="5" customWidth="1"/>
    <col min="13" max="13" width="14.5703125" style="5" customWidth="1"/>
    <col min="14" max="14" width="16" style="5" bestFit="1" customWidth="1"/>
    <col min="15" max="15" width="18"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400-000000000000}">
          <x14:formula1>
            <xm:f>Appoggio!$C$2:$C$3</xm:f>
          </x14:formula1>
          <xm:sqref>K29</xm:sqref>
        </x14:dataValidation>
        <x14:dataValidation type="list" allowBlank="1" showInputMessage="1" showErrorMessage="1" xr:uid="{00000000-0002-0000-2400-000001000000}">
          <x14:formula1>
            <xm:f>Appoggio!$D$2:$D$3</xm:f>
          </x14:formula1>
          <xm:sqref>J4:J5</xm:sqref>
        </x14:dataValidation>
        <x14:dataValidation type="list" allowBlank="1" showInputMessage="1" showErrorMessage="1" xr:uid="{00000000-0002-0000-2400-000002000000}">
          <x14:formula1>
            <xm:f>Appoggio!$A$2:$A$5</xm:f>
          </x14:formula1>
          <xm:sqref>B7</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500-000000000000}">
          <x14:formula1>
            <xm:f>Appoggio!$A$2:$A$5</xm:f>
          </x14:formula1>
          <xm:sqref>B7</xm:sqref>
        </x14:dataValidation>
        <x14:dataValidation type="list" allowBlank="1" showInputMessage="1" showErrorMessage="1" xr:uid="{00000000-0002-0000-2500-000001000000}">
          <x14:formula1>
            <xm:f>Appoggio!$D$2:$D$3</xm:f>
          </x14:formula1>
          <xm:sqref>J4:J5</xm:sqref>
        </x14:dataValidation>
        <x14:dataValidation type="list" allowBlank="1" showInputMessage="1" showErrorMessage="1" xr:uid="{00000000-0002-0000-2500-000002000000}">
          <x14:formula1>
            <xm:f>Appoggio!$C$2:$C$3</xm:f>
          </x14:formula1>
          <xm:sqref>K29</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600-000000000000}">
          <x14:formula1>
            <xm:f>Appoggio!$C$2:$C$3</xm:f>
          </x14:formula1>
          <xm:sqref>K29</xm:sqref>
        </x14:dataValidation>
        <x14:dataValidation type="list" allowBlank="1" showInputMessage="1" showErrorMessage="1" xr:uid="{00000000-0002-0000-2600-000001000000}">
          <x14:formula1>
            <xm:f>Appoggio!$D$2:$D$3</xm:f>
          </x14:formula1>
          <xm:sqref>J4:J5</xm:sqref>
        </x14:dataValidation>
        <x14:dataValidation type="list" allowBlank="1" showInputMessage="1" showErrorMessage="1" xr:uid="{00000000-0002-0000-2600-000002000000}">
          <x14:formula1>
            <xm:f>Appoggio!$A$2:$A$5</xm:f>
          </x14:formula1>
          <xm:sqref>B7</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700-000000000000}">
          <x14:formula1>
            <xm:f>Appoggio!$A$2:$A$5</xm:f>
          </x14:formula1>
          <xm:sqref>B7</xm:sqref>
        </x14:dataValidation>
        <x14:dataValidation type="list" allowBlank="1" showInputMessage="1" showErrorMessage="1" xr:uid="{00000000-0002-0000-2700-000001000000}">
          <x14:formula1>
            <xm:f>Appoggio!$D$2:$D$3</xm:f>
          </x14:formula1>
          <xm:sqref>J4:J5</xm:sqref>
        </x14:dataValidation>
        <x14:dataValidation type="list" allowBlank="1" showInputMessage="1" showErrorMessage="1" xr:uid="{00000000-0002-0000-2700-000002000000}">
          <x14:formula1>
            <xm:f>Appoggio!$C$2:$C$3</xm:f>
          </x14:formula1>
          <xm:sqref>K29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O36"/>
  <sheetViews>
    <sheetView zoomScaleNormal="100" workbookViewId="0">
      <selection activeCell="C8" sqref="C8"/>
    </sheetView>
  </sheetViews>
  <sheetFormatPr defaultColWidth="26.7109375" defaultRowHeight="12.75" x14ac:dyDescent="0.2"/>
  <cols>
    <col min="1" max="1" width="27.42578125" style="5" bestFit="1" customWidth="1"/>
    <col min="2" max="2" width="33.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v>45492</v>
      </c>
      <c r="C4" s="203"/>
      <c r="D4" s="204"/>
      <c r="E4" s="204"/>
      <c r="F4" s="204"/>
      <c r="G4" s="204"/>
      <c r="H4" s="204"/>
      <c r="I4" s="205"/>
      <c r="J4" s="206"/>
      <c r="K4" s="45" t="s">
        <v>1618</v>
      </c>
      <c r="L4" s="182"/>
      <c r="M4" s="182"/>
      <c r="N4" s="183"/>
      <c r="O4" s="184"/>
    </row>
    <row r="5" spans="1:15" x14ac:dyDescent="0.2">
      <c r="A5" s="30" t="s">
        <v>2</v>
      </c>
      <c r="B5" s="46" t="s">
        <v>1638</v>
      </c>
      <c r="C5" s="191"/>
      <c r="D5" s="192"/>
      <c r="E5" s="192"/>
      <c r="F5" s="192"/>
      <c r="G5" s="192"/>
      <c r="H5" s="192"/>
      <c r="I5" s="193"/>
      <c r="J5" s="207"/>
      <c r="K5" s="47"/>
      <c r="L5" s="182"/>
      <c r="M5" s="182"/>
      <c r="N5" s="183"/>
      <c r="O5" s="184"/>
    </row>
    <row r="6" spans="1:15" x14ac:dyDescent="0.2">
      <c r="A6" s="91" t="s">
        <v>19</v>
      </c>
      <c r="B6" s="200" t="s">
        <v>1658</v>
      </c>
      <c r="C6" s="200"/>
      <c r="D6" s="200"/>
      <c r="E6" s="200"/>
      <c r="F6" s="200"/>
      <c r="G6" s="200"/>
      <c r="H6" s="200"/>
      <c r="I6" s="200"/>
      <c r="J6" s="200"/>
      <c r="K6" s="200"/>
      <c r="L6" s="182"/>
      <c r="M6" s="182"/>
      <c r="N6" s="183"/>
      <c r="O6" s="184"/>
    </row>
    <row r="7" spans="1:15" x14ac:dyDescent="0.2">
      <c r="A7" s="91" t="s">
        <v>40</v>
      </c>
      <c r="B7" s="30" t="s">
        <v>1571</v>
      </c>
      <c r="C7" s="195" t="s">
        <v>41</v>
      </c>
      <c r="D7" s="195"/>
      <c r="E7" s="195"/>
      <c r="F7" s="195"/>
      <c r="G7" s="195"/>
      <c r="H7" s="195"/>
      <c r="I7" s="195"/>
      <c r="J7" s="195"/>
      <c r="K7" s="195"/>
      <c r="L7" s="182"/>
      <c r="M7" s="182"/>
      <c r="N7" s="183"/>
      <c r="O7" s="184"/>
    </row>
    <row r="8" spans="1:15" x14ac:dyDescent="0.2">
      <c r="A8" s="92" t="s">
        <v>1560</v>
      </c>
      <c r="B8" s="30" t="s">
        <v>1677</v>
      </c>
      <c r="C8" s="30" t="s">
        <v>1678</v>
      </c>
      <c r="D8" s="195" t="s">
        <v>42</v>
      </c>
      <c r="E8" s="195"/>
      <c r="F8" s="195"/>
      <c r="G8" s="195"/>
      <c r="H8" s="195"/>
      <c r="I8" s="195"/>
      <c r="J8" s="195"/>
      <c r="K8" s="195"/>
      <c r="L8" s="182"/>
      <c r="M8" s="182"/>
      <c r="N8" s="183"/>
      <c r="O8" s="184"/>
    </row>
    <row r="9" spans="1:15" x14ac:dyDescent="0.2">
      <c r="A9" s="92" t="s">
        <v>3</v>
      </c>
      <c r="B9" s="197" t="s">
        <v>1659</v>
      </c>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75"/>
      <c r="E11" s="62"/>
      <c r="F11" s="63"/>
      <c r="G11" s="63"/>
      <c r="H11" s="63"/>
      <c r="I11" s="63"/>
      <c r="J11" s="63"/>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t="s">
        <v>1632</v>
      </c>
      <c r="C18" s="62" t="s">
        <v>1633</v>
      </c>
      <c r="D18" s="75" t="s">
        <v>1634</v>
      </c>
      <c r="E18" s="62" t="s">
        <v>233</v>
      </c>
      <c r="F18" s="63">
        <v>39.06</v>
      </c>
      <c r="G18" s="63">
        <v>0</v>
      </c>
      <c r="H18" s="63">
        <v>1.82</v>
      </c>
      <c r="I18" s="63">
        <v>37.24</v>
      </c>
      <c r="J18" s="63">
        <v>0</v>
      </c>
      <c r="K18" s="107">
        <v>1.5</v>
      </c>
      <c r="L18" s="51">
        <f t="shared" si="3"/>
        <v>0</v>
      </c>
      <c r="M18" s="51">
        <f>K18*H18</f>
        <v>2.73</v>
      </c>
      <c r="N18" s="51">
        <f>K18*I18</f>
        <v>55.86</v>
      </c>
      <c r="O18" s="51">
        <f>J18*K18</f>
        <v>0</v>
      </c>
    </row>
    <row r="19" spans="1:15" ht="25.5" x14ac:dyDescent="0.2">
      <c r="A19" s="198"/>
      <c r="B19" s="62">
        <v>179</v>
      </c>
      <c r="C19" s="62" t="s">
        <v>231</v>
      </c>
      <c r="D19" s="75" t="s">
        <v>232</v>
      </c>
      <c r="E19" s="54" t="s">
        <v>233</v>
      </c>
      <c r="F19" s="63">
        <v>34.549999999999997</v>
      </c>
      <c r="G19" s="63">
        <v>0</v>
      </c>
      <c r="H19" s="63">
        <v>1.82</v>
      </c>
      <c r="I19" s="63">
        <v>32.729999999999997</v>
      </c>
      <c r="J19" s="63">
        <v>0</v>
      </c>
      <c r="K19" s="107">
        <v>1</v>
      </c>
      <c r="L19" s="51">
        <f t="shared" si="3"/>
        <v>0</v>
      </c>
      <c r="M19" s="51">
        <f>K19*H19</f>
        <v>1.82</v>
      </c>
      <c r="N19" s="51">
        <f>K19*I19</f>
        <v>32.729999999999997</v>
      </c>
      <c r="O19" s="51">
        <f>J19*K19</f>
        <v>0</v>
      </c>
    </row>
    <row r="20" spans="1:15" x14ac:dyDescent="0.2">
      <c r="A20" s="198"/>
      <c r="B20" s="62">
        <v>188</v>
      </c>
      <c r="C20" s="62" t="s">
        <v>241</v>
      </c>
      <c r="D20" s="75" t="s">
        <v>242</v>
      </c>
      <c r="E20" s="54" t="s">
        <v>58</v>
      </c>
      <c r="F20" s="63">
        <v>48.7</v>
      </c>
      <c r="G20" s="63">
        <v>37.912950000000002</v>
      </c>
      <c r="H20" s="63">
        <v>1.82</v>
      </c>
      <c r="I20" s="63">
        <v>0</v>
      </c>
      <c r="J20" s="63">
        <v>46.88</v>
      </c>
      <c r="K20" s="107">
        <v>0.5</v>
      </c>
      <c r="L20" s="51">
        <f t="shared" si="3"/>
        <v>18.956475000000001</v>
      </c>
      <c r="M20" s="51">
        <f>K20*H20</f>
        <v>0.91</v>
      </c>
      <c r="N20" s="51">
        <f>K20*I20</f>
        <v>0</v>
      </c>
      <c r="O20" s="51">
        <f>J20*K20</f>
        <v>23.44</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18.956475000000001</v>
      </c>
      <c r="M22" s="56">
        <f>SUM(M18:M21)</f>
        <v>5.46</v>
      </c>
      <c r="N22" s="56">
        <f t="shared" ref="N22" si="4">SUM(N18:N21)</f>
        <v>88.59</v>
      </c>
      <c r="O22" s="56">
        <f>SUM(O18:O21)</f>
        <v>23.44</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18.96</v>
      </c>
      <c r="M30" s="56">
        <f t="shared" ref="M30:O30" si="6">ROUND(M17+M22+M28+M29,2)</f>
        <v>5.46</v>
      </c>
      <c r="N30" s="56">
        <f t="shared" si="6"/>
        <v>88.59</v>
      </c>
      <c r="O30" s="56">
        <f t="shared" si="6"/>
        <v>23.44</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1.9</v>
      </c>
    </row>
    <row r="33" spans="1:15" ht="19.5" x14ac:dyDescent="0.2">
      <c r="A33" s="194" t="s">
        <v>30</v>
      </c>
      <c r="B33" s="194"/>
      <c r="C33" s="194"/>
      <c r="D33" s="194"/>
      <c r="E33" s="194"/>
      <c r="F33" s="194"/>
      <c r="G33" s="194"/>
      <c r="H33" s="194"/>
      <c r="I33" s="194"/>
      <c r="J33" s="194"/>
      <c r="K33" s="194"/>
      <c r="L33" s="59">
        <f>L30-(O31*L30)</f>
        <v>17.420448</v>
      </c>
      <c r="M33" s="59">
        <f>M30</f>
        <v>5.46</v>
      </c>
      <c r="N33" s="59">
        <f>N30</f>
        <v>88.59</v>
      </c>
      <c r="O33" s="59">
        <f>O30-O32</f>
        <v>21.540000000000003</v>
      </c>
    </row>
    <row r="34" spans="1:15" ht="19.5" x14ac:dyDescent="0.2">
      <c r="A34" s="194" t="s">
        <v>7</v>
      </c>
      <c r="B34" s="194"/>
      <c r="C34" s="194"/>
      <c r="D34" s="194"/>
      <c r="E34" s="194"/>
      <c r="F34" s="194"/>
      <c r="G34" s="194"/>
      <c r="H34" s="194"/>
      <c r="I34" s="194"/>
      <c r="J34" s="194"/>
      <c r="K34" s="194"/>
      <c r="L34" s="194"/>
      <c r="M34" s="194"/>
      <c r="N34" s="194"/>
      <c r="O34" s="106">
        <f>M33+N33+O33</f>
        <v>115.59</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Appoggio!$C$2:$C$3</xm:f>
          </x14:formula1>
          <xm:sqref>K29</xm:sqref>
        </x14:dataValidation>
        <x14:dataValidation type="list" allowBlank="1" showInputMessage="1" showErrorMessage="1" xr:uid="{00000000-0002-0000-0400-000001000000}">
          <x14:formula1>
            <xm:f>Appoggio!$D$2:$D$3</xm:f>
          </x14:formula1>
          <xm:sqref>J4:J5</xm:sqref>
        </x14:dataValidation>
        <x14:dataValidation type="list" allowBlank="1" showInputMessage="1" showErrorMessage="1" xr:uid="{00000000-0002-0000-0400-000002000000}">
          <x14:formula1>
            <xm:f>Appoggio!$A$2:$A$5</xm:f>
          </x14:formula1>
          <xm:sqref>B7</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800-000000000000}">
          <x14:formula1>
            <xm:f>Appoggio!$C$2:$C$3</xm:f>
          </x14:formula1>
          <xm:sqref>K29</xm:sqref>
        </x14:dataValidation>
        <x14:dataValidation type="list" allowBlank="1" showInputMessage="1" showErrorMessage="1" xr:uid="{00000000-0002-0000-2800-000001000000}">
          <x14:formula1>
            <xm:f>Appoggio!$D$2:$D$3</xm:f>
          </x14:formula1>
          <xm:sqref>J4:J5</xm:sqref>
        </x14:dataValidation>
        <x14:dataValidation type="list" allowBlank="1" showInputMessage="1" showErrorMessage="1" xr:uid="{00000000-0002-0000-2800-000002000000}">
          <x14:formula1>
            <xm:f>Appoggio!$A$2:$A$5</xm:f>
          </x14:formula1>
          <xm:sqref>B7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36"/>
  <sheetViews>
    <sheetView topLeftCell="G13" zoomScaleNormal="100" workbookViewId="0">
      <selection activeCell="O34" sqref="A1:O34"/>
    </sheetView>
  </sheetViews>
  <sheetFormatPr defaultColWidth="26.7109375" defaultRowHeight="12.75" x14ac:dyDescent="0.2"/>
  <cols>
    <col min="1" max="1" width="27.42578125" style="5" bestFit="1" customWidth="1"/>
    <col min="2" max="2" width="27.42578125" style="5"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c r="C4" s="203"/>
      <c r="D4" s="204"/>
      <c r="E4" s="204"/>
      <c r="F4" s="204"/>
      <c r="G4" s="204"/>
      <c r="H4" s="204"/>
      <c r="I4" s="205"/>
      <c r="J4" s="206"/>
      <c r="K4" s="45" t="s">
        <v>1618</v>
      </c>
      <c r="L4" s="182"/>
      <c r="M4" s="182"/>
      <c r="N4" s="183"/>
      <c r="O4" s="184"/>
    </row>
    <row r="5" spans="1:15" x14ac:dyDescent="0.2">
      <c r="A5" s="30" t="s">
        <v>2</v>
      </c>
      <c r="B5" s="46"/>
      <c r="C5" s="191"/>
      <c r="D5" s="192"/>
      <c r="E5" s="192"/>
      <c r="F5" s="192"/>
      <c r="G5" s="192"/>
      <c r="H5" s="192"/>
      <c r="I5" s="193"/>
      <c r="J5" s="207"/>
      <c r="K5" s="47"/>
      <c r="L5" s="182"/>
      <c r="M5" s="182"/>
      <c r="N5" s="183"/>
      <c r="O5" s="184"/>
    </row>
    <row r="6" spans="1:15" x14ac:dyDescent="0.2">
      <c r="A6" s="91" t="s">
        <v>19</v>
      </c>
      <c r="B6" s="200"/>
      <c r="C6" s="200"/>
      <c r="D6" s="200"/>
      <c r="E6" s="200"/>
      <c r="F6" s="200"/>
      <c r="G6" s="200"/>
      <c r="H6" s="200"/>
      <c r="I6" s="200"/>
      <c r="J6" s="200"/>
      <c r="K6" s="200"/>
      <c r="L6" s="182"/>
      <c r="M6" s="182"/>
      <c r="N6" s="183"/>
      <c r="O6" s="184"/>
    </row>
    <row r="7" spans="1:15" x14ac:dyDescent="0.2">
      <c r="A7" s="91" t="s">
        <v>40</v>
      </c>
      <c r="B7" s="30"/>
      <c r="C7" s="195" t="s">
        <v>41</v>
      </c>
      <c r="D7" s="195"/>
      <c r="E7" s="195"/>
      <c r="F7" s="195"/>
      <c r="G7" s="195"/>
      <c r="H7" s="195"/>
      <c r="I7" s="195"/>
      <c r="J7" s="195"/>
      <c r="K7" s="195"/>
      <c r="L7" s="182"/>
      <c r="M7" s="182"/>
      <c r="N7" s="183"/>
      <c r="O7" s="184"/>
    </row>
    <row r="8" spans="1:15" x14ac:dyDescent="0.2">
      <c r="A8" s="92" t="s">
        <v>1560</v>
      </c>
      <c r="B8" s="30"/>
      <c r="C8" s="30"/>
      <c r="D8" s="195" t="s">
        <v>42</v>
      </c>
      <c r="E8" s="195"/>
      <c r="F8" s="195"/>
      <c r="G8" s="195"/>
      <c r="H8" s="195"/>
      <c r="I8" s="195"/>
      <c r="J8" s="195"/>
      <c r="K8" s="195"/>
      <c r="L8" s="182"/>
      <c r="M8" s="182"/>
      <c r="N8" s="183"/>
      <c r="O8" s="184"/>
    </row>
    <row r="9" spans="1:15" ht="84" customHeight="1" x14ac:dyDescent="0.2">
      <c r="A9" s="92" t="s">
        <v>3</v>
      </c>
      <c r="B9" s="197"/>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x14ac:dyDescent="0.2">
      <c r="A11" s="199" t="s">
        <v>20</v>
      </c>
      <c r="B11" s="62"/>
      <c r="C11" s="62"/>
      <c r="D11" s="62"/>
      <c r="E11" s="62"/>
      <c r="F11" s="62"/>
      <c r="G11" s="62"/>
      <c r="H11" s="62"/>
      <c r="I11" s="62"/>
      <c r="J11" s="62"/>
      <c r="K11" s="107"/>
      <c r="L11" s="51">
        <f>G11*K11</f>
        <v>0</v>
      </c>
      <c r="M11" s="51">
        <f t="shared" ref="M11:M16" si="0">K11*H11</f>
        <v>0</v>
      </c>
      <c r="N11" s="51">
        <f t="shared" ref="N11:N16" si="1">K11*I11</f>
        <v>0</v>
      </c>
      <c r="O11" s="51">
        <f t="shared" ref="O11:O16" si="2">J11*K11</f>
        <v>0</v>
      </c>
    </row>
    <row r="12" spans="1:15" x14ac:dyDescent="0.2">
      <c r="A12" s="199"/>
      <c r="B12" s="62"/>
      <c r="C12" s="62"/>
      <c r="D12" s="75"/>
      <c r="E12" s="62"/>
      <c r="F12" s="63"/>
      <c r="G12" s="63"/>
      <c r="H12" s="63"/>
      <c r="I12" s="63"/>
      <c r="J12" s="63"/>
      <c r="K12" s="107"/>
      <c r="L12" s="51">
        <f t="shared" ref="L12:L29"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5"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5"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0</v>
      </c>
      <c r="M17" s="56">
        <f>SUM(M11:M16)</f>
        <v>0</v>
      </c>
      <c r="N17" s="56">
        <f>SUM(N11:N16)</f>
        <v>0</v>
      </c>
      <c r="O17" s="56">
        <f>SUM(O11:O16)</f>
        <v>0</v>
      </c>
    </row>
    <row r="18" spans="1:15" x14ac:dyDescent="0.2">
      <c r="A18" s="198" t="s">
        <v>21</v>
      </c>
      <c r="B18" s="62"/>
      <c r="C18" s="62"/>
      <c r="D18" s="62"/>
      <c r="E18" s="62"/>
      <c r="F18" s="62"/>
      <c r="G18" s="62"/>
      <c r="H18" s="62"/>
      <c r="I18" s="62"/>
      <c r="J18" s="62"/>
      <c r="K18" s="107"/>
      <c r="L18" s="51">
        <f t="shared" si="3"/>
        <v>0</v>
      </c>
      <c r="M18" s="51">
        <f>K18*H18</f>
        <v>0</v>
      </c>
      <c r="N18" s="51">
        <f>K18*I18</f>
        <v>0</v>
      </c>
      <c r="O18" s="51">
        <f>J18*K18</f>
        <v>0</v>
      </c>
    </row>
    <row r="19" spans="1:15" x14ac:dyDescent="0.2">
      <c r="A19" s="198"/>
      <c r="B19" s="62"/>
      <c r="C19" s="62"/>
      <c r="D19" s="75"/>
      <c r="E19" s="54"/>
      <c r="F19" s="63"/>
      <c r="G19" s="63"/>
      <c r="H19" s="63"/>
      <c r="I19" s="63"/>
      <c r="J19" s="63"/>
      <c r="K19" s="107"/>
      <c r="L19" s="51">
        <f t="shared" si="3"/>
        <v>0</v>
      </c>
      <c r="M19" s="51">
        <f>K19*H19</f>
        <v>0</v>
      </c>
      <c r="N19" s="51">
        <f>K19*I19</f>
        <v>0</v>
      </c>
      <c r="O19" s="51">
        <f>J19*K19</f>
        <v>0</v>
      </c>
    </row>
    <row r="20" spans="1:15" x14ac:dyDescent="0.2">
      <c r="A20" s="198"/>
      <c r="B20" s="62"/>
      <c r="C20" s="62"/>
      <c r="D20" s="75"/>
      <c r="E20" s="54"/>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0</v>
      </c>
      <c r="M22" s="56">
        <f>SUM(M18:M21)</f>
        <v>0</v>
      </c>
      <c r="N22" s="56">
        <f t="shared" ref="N22" si="4">SUM(N18:N21)</f>
        <v>0</v>
      </c>
      <c r="O22" s="56">
        <f>SUM(O18:O21)</f>
        <v>0</v>
      </c>
    </row>
    <row r="23" spans="1:15" x14ac:dyDescent="0.2">
      <c r="A23" s="198" t="s">
        <v>22</v>
      </c>
      <c r="B23" s="62"/>
      <c r="C23" s="62"/>
      <c r="D23" s="62"/>
      <c r="E23" s="62"/>
      <c r="F23" s="62"/>
      <c r="G23" s="62"/>
      <c r="H23" s="62"/>
      <c r="I23" s="62"/>
      <c r="J23" s="62"/>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0</v>
      </c>
      <c r="M30" s="56">
        <f t="shared" ref="M30:O30" si="6">ROUND(M17+M22+M28+M29,2)</f>
        <v>0</v>
      </c>
      <c r="N30" s="56">
        <f t="shared" si="6"/>
        <v>0</v>
      </c>
      <c r="O30" s="56">
        <f t="shared" si="6"/>
        <v>0</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0</v>
      </c>
    </row>
    <row r="33" spans="1:15" ht="19.5" x14ac:dyDescent="0.2">
      <c r="A33" s="194" t="s">
        <v>30</v>
      </c>
      <c r="B33" s="194"/>
      <c r="C33" s="194"/>
      <c r="D33" s="194"/>
      <c r="E33" s="194"/>
      <c r="F33" s="194"/>
      <c r="G33" s="194"/>
      <c r="H33" s="194"/>
      <c r="I33" s="194"/>
      <c r="J33" s="194"/>
      <c r="K33" s="194"/>
      <c r="L33" s="59">
        <f>L30-(O31*L30)</f>
        <v>0</v>
      </c>
      <c r="M33" s="59">
        <f>M30</f>
        <v>0</v>
      </c>
      <c r="N33" s="59">
        <f>N30</f>
        <v>0</v>
      </c>
      <c r="O33" s="59">
        <f>O30-O32</f>
        <v>0</v>
      </c>
    </row>
    <row r="34" spans="1:15" ht="19.5" x14ac:dyDescent="0.2">
      <c r="A34" s="194" t="s">
        <v>7</v>
      </c>
      <c r="B34" s="194"/>
      <c r="C34" s="194"/>
      <c r="D34" s="194"/>
      <c r="E34" s="194"/>
      <c r="F34" s="194"/>
      <c r="G34" s="194"/>
      <c r="H34" s="194"/>
      <c r="I34" s="194"/>
      <c r="J34" s="194"/>
      <c r="K34" s="194"/>
      <c r="L34" s="194"/>
      <c r="M34" s="194"/>
      <c r="N34" s="194"/>
      <c r="O34" s="106">
        <f>M33+N33+O33</f>
        <v>0</v>
      </c>
    </row>
    <row r="35" spans="1:15" x14ac:dyDescent="0.2">
      <c r="A35" s="60"/>
      <c r="B35" s="60"/>
      <c r="C35" s="60"/>
      <c r="D35" s="5" t="s">
        <v>4</v>
      </c>
    </row>
    <row r="36" spans="1:15" x14ac:dyDescent="0.2">
      <c r="A36" s="65"/>
      <c r="B36" s="65"/>
      <c r="C36" s="65"/>
      <c r="D36" s="5" t="s">
        <v>38</v>
      </c>
    </row>
  </sheetData>
  <mergeCells count="22">
    <mergeCell ref="A34:N34"/>
    <mergeCell ref="B22:K22"/>
    <mergeCell ref="A30:K30"/>
    <mergeCell ref="A31:N31"/>
    <mergeCell ref="A32:N32"/>
    <mergeCell ref="A33:K33"/>
    <mergeCell ref="A23:A28"/>
    <mergeCell ref="B28:K28"/>
    <mergeCell ref="A11:A17"/>
    <mergeCell ref="B17:K17"/>
    <mergeCell ref="A18:A22"/>
    <mergeCell ref="B1:O1"/>
    <mergeCell ref="A2:O2"/>
    <mergeCell ref="C3:I3"/>
    <mergeCell ref="J3:K3"/>
    <mergeCell ref="L3:O9"/>
    <mergeCell ref="C4:I5"/>
    <mergeCell ref="J4:J5"/>
    <mergeCell ref="B6:K6"/>
    <mergeCell ref="C7:K7"/>
    <mergeCell ref="D8:K8"/>
    <mergeCell ref="B9:K9"/>
  </mergeCells>
  <pageMargins left="0.7" right="0.7" top="0.75" bottom="0.75" header="0.3" footer="0.3"/>
  <pageSetup paperSize="8"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2900-000000000000}">
          <x14:formula1>
            <xm:f>Appoggio!$A$2:$A$5</xm:f>
          </x14:formula1>
          <xm:sqref>B7</xm:sqref>
        </x14:dataValidation>
        <x14:dataValidation type="list" allowBlank="1" showInputMessage="1" showErrorMessage="1" xr:uid="{00000000-0002-0000-2900-000001000000}">
          <x14:formula1>
            <xm:f>Appoggio!$D$2:$D$3</xm:f>
          </x14:formula1>
          <xm:sqref>J4:J5</xm:sqref>
        </x14:dataValidation>
        <x14:dataValidation type="list" allowBlank="1" showInputMessage="1" showErrorMessage="1" xr:uid="{00000000-0002-0000-2900-000002000000}">
          <x14:formula1>
            <xm:f>Appoggio!$C$2:$C$3</xm:f>
          </x14:formula1>
          <xm:sqref>K29</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2060"/>
    <pageSetUpPr fitToPage="1"/>
  </sheetPr>
  <dimension ref="A1:O34"/>
  <sheetViews>
    <sheetView zoomScaleNormal="100" workbookViewId="0">
      <selection activeCell="O34" sqref="A1:O34"/>
    </sheetView>
  </sheetViews>
  <sheetFormatPr defaultColWidth="9.140625" defaultRowHeight="12.75" x14ac:dyDescent="0.2"/>
  <cols>
    <col min="1" max="1" width="25.28515625" style="5" customWidth="1"/>
    <col min="2" max="2" width="27.42578125" style="5" bestFit="1" customWidth="1"/>
    <col min="3" max="3" width="16.140625" style="5" customWidth="1"/>
    <col min="4" max="4" width="42.28515625" style="5" customWidth="1"/>
    <col min="5" max="5" width="8.7109375" style="5" customWidth="1"/>
    <col min="6" max="6" width="8.140625" style="5" bestFit="1" customWidth="1"/>
    <col min="7" max="7" width="12.85546875" style="5" bestFit="1" customWidth="1"/>
    <col min="8" max="8" width="11.28515625" style="5" customWidth="1"/>
    <col min="9" max="9" width="11.85546875" style="5" bestFit="1" customWidth="1"/>
    <col min="10" max="10" width="9.5703125" style="5" customWidth="1"/>
    <col min="11" max="11" width="10.28515625" style="5" bestFit="1" customWidth="1"/>
    <col min="12" max="12" width="10.28515625" style="5" customWidth="1"/>
    <col min="13" max="13" width="11.5703125" style="5" bestFit="1" customWidth="1"/>
    <col min="14" max="14" width="13.42578125" style="5" customWidth="1"/>
    <col min="15" max="15" width="13.42578125" style="5" bestFit="1" customWidth="1"/>
    <col min="16" max="16" width="16.5703125" style="5" bestFit="1" customWidth="1"/>
    <col min="17" max="16384" width="9.140625" style="5"/>
  </cols>
  <sheetData>
    <row r="1" spans="1:15" ht="100.5" customHeight="1" x14ac:dyDescent="0.2">
      <c r="A1" s="61"/>
      <c r="B1" s="176" t="s">
        <v>1564</v>
      </c>
      <c r="C1" s="177"/>
      <c r="D1" s="177"/>
      <c r="E1" s="177"/>
      <c r="F1" s="177"/>
      <c r="G1" s="177"/>
      <c r="H1" s="177"/>
      <c r="I1" s="177"/>
      <c r="J1" s="177"/>
      <c r="K1" s="177"/>
      <c r="L1" s="177"/>
      <c r="M1" s="177"/>
      <c r="N1" s="177"/>
      <c r="O1" s="178"/>
    </row>
    <row r="2" spans="1:15" x14ac:dyDescent="0.2">
      <c r="A2" s="217" t="s">
        <v>48</v>
      </c>
      <c r="B2" s="218"/>
      <c r="C2" s="218"/>
      <c r="D2" s="218"/>
      <c r="E2" s="218"/>
      <c r="F2" s="218"/>
      <c r="G2" s="218"/>
      <c r="H2" s="218"/>
      <c r="I2" s="218"/>
      <c r="J2" s="218"/>
      <c r="K2" s="218"/>
      <c r="L2" s="218"/>
      <c r="M2" s="218"/>
      <c r="N2" s="218"/>
      <c r="O2" s="219"/>
    </row>
    <row r="3" spans="1:15" x14ac:dyDescent="0.2">
      <c r="A3" s="30" t="s">
        <v>0</v>
      </c>
      <c r="B3" s="67" t="str">
        <f>INTESTAZIONE!B2</f>
        <v>Tecnocostruzioni s.r.l.</v>
      </c>
      <c r="C3" s="220" t="s">
        <v>1561</v>
      </c>
      <c r="D3" s="221"/>
      <c r="E3" s="221"/>
      <c r="F3" s="221"/>
      <c r="G3" s="221"/>
      <c r="H3" s="221"/>
      <c r="I3" s="221"/>
      <c r="J3" s="221"/>
      <c r="K3" s="221"/>
      <c r="L3" s="221"/>
      <c r="M3" s="221"/>
      <c r="N3" s="221"/>
      <c r="O3" s="222"/>
    </row>
    <row r="4" spans="1:15" x14ac:dyDescent="0.2">
      <c r="A4" s="30" t="s">
        <v>2</v>
      </c>
      <c r="B4" s="68"/>
      <c r="C4" s="223"/>
      <c r="D4" s="224"/>
      <c r="E4" s="224"/>
      <c r="F4" s="224"/>
      <c r="G4" s="224"/>
      <c r="H4" s="224"/>
      <c r="I4" s="224"/>
      <c r="J4" s="224"/>
      <c r="K4" s="224"/>
      <c r="L4" s="224"/>
      <c r="M4" s="224"/>
      <c r="N4" s="224"/>
      <c r="O4" s="225"/>
    </row>
    <row r="5" spans="1:15" x14ac:dyDescent="0.2">
      <c r="A5" s="30" t="s">
        <v>40</v>
      </c>
      <c r="B5" s="30"/>
      <c r="C5" s="223"/>
      <c r="D5" s="224"/>
      <c r="E5" s="224"/>
      <c r="F5" s="224"/>
      <c r="G5" s="224"/>
      <c r="H5" s="224"/>
      <c r="I5" s="224"/>
      <c r="J5" s="224"/>
      <c r="K5" s="224"/>
      <c r="L5" s="224"/>
      <c r="M5" s="224"/>
      <c r="N5" s="224"/>
      <c r="O5" s="225"/>
    </row>
    <row r="6" spans="1:15" x14ac:dyDescent="0.2">
      <c r="A6" s="30" t="s">
        <v>393</v>
      </c>
      <c r="B6" s="30"/>
      <c r="C6" s="226"/>
      <c r="D6" s="227"/>
      <c r="E6" s="227"/>
      <c r="F6" s="227"/>
      <c r="G6" s="227"/>
      <c r="H6" s="227"/>
      <c r="I6" s="227"/>
      <c r="J6" s="227"/>
      <c r="K6" s="227"/>
      <c r="L6" s="227"/>
      <c r="M6" s="227"/>
      <c r="N6" s="227"/>
      <c r="O6" s="228"/>
    </row>
    <row r="7" spans="1:15" ht="76.5" x14ac:dyDescent="0.2">
      <c r="A7" s="48" t="s">
        <v>1563</v>
      </c>
      <c r="B7" s="49" t="s">
        <v>9</v>
      </c>
      <c r="C7" s="49" t="s">
        <v>12</v>
      </c>
      <c r="D7" s="49" t="s">
        <v>3</v>
      </c>
      <c r="E7" s="49" t="s">
        <v>13</v>
      </c>
      <c r="F7" s="49" t="s">
        <v>14</v>
      </c>
      <c r="G7" s="49" t="s">
        <v>16</v>
      </c>
      <c r="H7" s="49" t="s">
        <v>17</v>
      </c>
      <c r="I7" s="49" t="s">
        <v>18</v>
      </c>
      <c r="J7" s="49" t="s">
        <v>15</v>
      </c>
      <c r="K7" s="49" t="s">
        <v>23</v>
      </c>
      <c r="L7" s="3" t="s">
        <v>1559</v>
      </c>
      <c r="M7" s="3" t="s">
        <v>26</v>
      </c>
      <c r="N7" s="3" t="s">
        <v>25</v>
      </c>
      <c r="O7" s="3" t="s">
        <v>24</v>
      </c>
    </row>
    <row r="8" spans="1:15" x14ac:dyDescent="0.2">
      <c r="A8" s="69"/>
      <c r="B8" s="62"/>
      <c r="C8" s="62"/>
      <c r="D8" s="62"/>
      <c r="E8" s="62"/>
      <c r="F8" s="62"/>
      <c r="G8" s="62"/>
      <c r="H8" s="62"/>
      <c r="I8" s="62"/>
      <c r="J8" s="62"/>
      <c r="K8" s="50"/>
      <c r="L8" s="70">
        <f>G8*K8</f>
        <v>0</v>
      </c>
      <c r="M8" s="51">
        <f>K8*H8</f>
        <v>0</v>
      </c>
      <c r="N8" s="51">
        <f>K8*I8</f>
        <v>0</v>
      </c>
      <c r="O8" s="51">
        <f>J8*K8</f>
        <v>0</v>
      </c>
    </row>
    <row r="9" spans="1:15" x14ac:dyDescent="0.2">
      <c r="A9" s="69"/>
      <c r="B9" s="62"/>
      <c r="C9" s="62"/>
      <c r="D9" s="53"/>
      <c r="E9" s="54"/>
      <c r="F9" s="55"/>
      <c r="G9" s="55"/>
      <c r="H9" s="55"/>
      <c r="I9" s="55"/>
      <c r="J9" s="55"/>
      <c r="K9" s="50"/>
      <c r="L9" s="70">
        <f t="shared" ref="L9:L27" si="0">G9*K9</f>
        <v>0</v>
      </c>
      <c r="M9" s="51">
        <f t="shared" ref="M9:M17" si="1">K9*H9</f>
        <v>0</v>
      </c>
      <c r="N9" s="51">
        <f t="shared" ref="N9:N17" si="2">K9*I9</f>
        <v>0</v>
      </c>
      <c r="O9" s="51">
        <f t="shared" ref="O9:O17" si="3">J9*K9</f>
        <v>0</v>
      </c>
    </row>
    <row r="10" spans="1:15" x14ac:dyDescent="0.2">
      <c r="A10" s="69"/>
      <c r="B10" s="62"/>
      <c r="C10" s="62"/>
      <c r="D10" s="53"/>
      <c r="E10" s="54"/>
      <c r="F10" s="55"/>
      <c r="G10" s="55"/>
      <c r="H10" s="55"/>
      <c r="I10" s="55"/>
      <c r="J10" s="55"/>
      <c r="K10" s="50"/>
      <c r="L10" s="70">
        <f t="shared" si="0"/>
        <v>0</v>
      </c>
      <c r="M10" s="51">
        <f t="shared" si="1"/>
        <v>0</v>
      </c>
      <c r="N10" s="51">
        <f t="shared" si="2"/>
        <v>0</v>
      </c>
      <c r="O10" s="51">
        <f t="shared" si="3"/>
        <v>0</v>
      </c>
    </row>
    <row r="11" spans="1:15" x14ac:dyDescent="0.2">
      <c r="A11" s="69"/>
      <c r="B11" s="62"/>
      <c r="C11" s="62"/>
      <c r="D11" s="53"/>
      <c r="E11" s="54"/>
      <c r="F11" s="55"/>
      <c r="G11" s="55"/>
      <c r="H11" s="55"/>
      <c r="I11" s="55"/>
      <c r="J11" s="55"/>
      <c r="K11" s="50"/>
      <c r="L11" s="70">
        <f t="shared" si="0"/>
        <v>0</v>
      </c>
      <c r="M11" s="51">
        <f t="shared" ref="M11:M15" si="4">K11*H11</f>
        <v>0</v>
      </c>
      <c r="N11" s="51">
        <f t="shared" ref="N11:N15" si="5">K11*I11</f>
        <v>0</v>
      </c>
      <c r="O11" s="51">
        <f t="shared" ref="O11:O15" si="6">J11*K11</f>
        <v>0</v>
      </c>
    </row>
    <row r="12" spans="1:15" x14ac:dyDescent="0.2">
      <c r="A12" s="69"/>
      <c r="B12" s="62"/>
      <c r="C12" s="62"/>
      <c r="D12" s="53"/>
      <c r="E12" s="54"/>
      <c r="F12" s="55"/>
      <c r="G12" s="55"/>
      <c r="H12" s="55"/>
      <c r="I12" s="55"/>
      <c r="J12" s="55"/>
      <c r="K12" s="50"/>
      <c r="L12" s="70">
        <f t="shared" si="0"/>
        <v>0</v>
      </c>
      <c r="M12" s="51">
        <f t="shared" si="4"/>
        <v>0</v>
      </c>
      <c r="N12" s="51">
        <f t="shared" si="5"/>
        <v>0</v>
      </c>
      <c r="O12" s="51">
        <f t="shared" si="6"/>
        <v>0</v>
      </c>
    </row>
    <row r="13" spans="1:15" x14ac:dyDescent="0.2">
      <c r="A13" s="69"/>
      <c r="B13" s="62"/>
      <c r="C13" s="62"/>
      <c r="D13" s="53"/>
      <c r="E13" s="54"/>
      <c r="F13" s="55"/>
      <c r="G13" s="55"/>
      <c r="H13" s="55"/>
      <c r="I13" s="55"/>
      <c r="J13" s="55"/>
      <c r="K13" s="50"/>
      <c r="L13" s="70">
        <f t="shared" si="0"/>
        <v>0</v>
      </c>
      <c r="M13" s="51">
        <f t="shared" si="4"/>
        <v>0</v>
      </c>
      <c r="N13" s="51">
        <f t="shared" si="5"/>
        <v>0</v>
      </c>
      <c r="O13" s="51">
        <f t="shared" si="6"/>
        <v>0</v>
      </c>
    </row>
    <row r="14" spans="1:15" x14ac:dyDescent="0.2">
      <c r="A14" s="69"/>
      <c r="B14" s="62"/>
      <c r="C14" s="62"/>
      <c r="D14" s="53"/>
      <c r="E14" s="54"/>
      <c r="F14" s="55"/>
      <c r="G14" s="55"/>
      <c r="H14" s="55"/>
      <c r="I14" s="55"/>
      <c r="J14" s="55"/>
      <c r="K14" s="50"/>
      <c r="L14" s="70">
        <f t="shared" si="0"/>
        <v>0</v>
      </c>
      <c r="M14" s="51">
        <f t="shared" si="4"/>
        <v>0</v>
      </c>
      <c r="N14" s="51">
        <f t="shared" si="5"/>
        <v>0</v>
      </c>
      <c r="O14" s="51">
        <f t="shared" si="6"/>
        <v>0</v>
      </c>
    </row>
    <row r="15" spans="1:15" x14ac:dyDescent="0.2">
      <c r="A15" s="69"/>
      <c r="B15" s="62"/>
      <c r="C15" s="62"/>
      <c r="D15" s="53"/>
      <c r="E15" s="54"/>
      <c r="F15" s="55"/>
      <c r="G15" s="55"/>
      <c r="H15" s="55"/>
      <c r="I15" s="55"/>
      <c r="J15" s="55"/>
      <c r="K15" s="50"/>
      <c r="L15" s="70">
        <f t="shared" si="0"/>
        <v>0</v>
      </c>
      <c r="M15" s="51">
        <f t="shared" si="4"/>
        <v>0</v>
      </c>
      <c r="N15" s="51">
        <f t="shared" si="5"/>
        <v>0</v>
      </c>
      <c r="O15" s="51">
        <f t="shared" si="6"/>
        <v>0</v>
      </c>
    </row>
    <row r="16" spans="1:15" x14ac:dyDescent="0.2">
      <c r="A16" s="69"/>
      <c r="B16" s="62"/>
      <c r="C16" s="62"/>
      <c r="D16" s="53"/>
      <c r="E16" s="54"/>
      <c r="F16" s="55"/>
      <c r="G16" s="55"/>
      <c r="H16" s="55"/>
      <c r="I16" s="55"/>
      <c r="J16" s="55"/>
      <c r="K16" s="50"/>
      <c r="L16" s="70">
        <f t="shared" si="0"/>
        <v>0</v>
      </c>
      <c r="M16" s="51">
        <f t="shared" si="1"/>
        <v>0</v>
      </c>
      <c r="N16" s="51">
        <f t="shared" si="2"/>
        <v>0</v>
      </c>
      <c r="O16" s="51">
        <f t="shared" si="3"/>
        <v>0</v>
      </c>
    </row>
    <row r="17" spans="1:15" x14ac:dyDescent="0.2">
      <c r="A17" s="69"/>
      <c r="B17" s="62"/>
      <c r="C17" s="62"/>
      <c r="D17" s="53"/>
      <c r="E17" s="54"/>
      <c r="F17" s="55"/>
      <c r="G17" s="55"/>
      <c r="H17" s="55"/>
      <c r="I17" s="55"/>
      <c r="J17" s="55"/>
      <c r="K17" s="50"/>
      <c r="L17" s="70">
        <f t="shared" si="0"/>
        <v>0</v>
      </c>
      <c r="M17" s="51">
        <f t="shared" si="1"/>
        <v>0</v>
      </c>
      <c r="N17" s="51">
        <f t="shared" si="2"/>
        <v>0</v>
      </c>
      <c r="O17" s="51">
        <f t="shared" si="3"/>
        <v>0</v>
      </c>
    </row>
    <row r="18" spans="1:15" x14ac:dyDescent="0.2">
      <c r="A18" s="69"/>
      <c r="B18" s="62"/>
      <c r="C18" s="62"/>
      <c r="D18" s="53"/>
      <c r="E18" s="54"/>
      <c r="F18" s="55"/>
      <c r="G18" s="55"/>
      <c r="H18" s="55"/>
      <c r="I18" s="55"/>
      <c r="J18" s="55"/>
      <c r="K18" s="50"/>
      <c r="L18" s="70">
        <f t="shared" si="0"/>
        <v>0</v>
      </c>
      <c r="M18" s="51">
        <f>K18*H18</f>
        <v>0</v>
      </c>
      <c r="N18" s="51">
        <f>K18*I18</f>
        <v>0</v>
      </c>
      <c r="O18" s="51">
        <f>J18*K18</f>
        <v>0</v>
      </c>
    </row>
    <row r="19" spans="1:15" x14ac:dyDescent="0.2">
      <c r="A19" s="69"/>
      <c r="B19" s="62"/>
      <c r="C19" s="62"/>
      <c r="D19" s="53"/>
      <c r="E19" s="54"/>
      <c r="F19" s="55"/>
      <c r="G19" s="55"/>
      <c r="H19" s="55"/>
      <c r="I19" s="55"/>
      <c r="J19" s="55"/>
      <c r="K19" s="57"/>
      <c r="L19" s="70">
        <f t="shared" si="0"/>
        <v>0</v>
      </c>
      <c r="M19" s="51">
        <f>K19*H19</f>
        <v>0</v>
      </c>
      <c r="N19" s="51">
        <f>K19*I19</f>
        <v>0</v>
      </c>
      <c r="O19" s="51">
        <f>J19*K19</f>
        <v>0</v>
      </c>
    </row>
    <row r="20" spans="1:15" x14ac:dyDescent="0.2">
      <c r="A20" s="69"/>
      <c r="B20" s="62"/>
      <c r="C20" s="62"/>
      <c r="D20" s="53"/>
      <c r="E20" s="54"/>
      <c r="F20" s="55"/>
      <c r="G20" s="55"/>
      <c r="H20" s="55"/>
      <c r="I20" s="55"/>
      <c r="J20" s="55"/>
      <c r="K20" s="57"/>
      <c r="L20" s="70">
        <f t="shared" si="0"/>
        <v>0</v>
      </c>
      <c r="M20" s="51">
        <f t="shared" ref="M20:M22" si="7">K20*H20</f>
        <v>0</v>
      </c>
      <c r="N20" s="51">
        <f t="shared" ref="N20:N22" si="8">K20*I20</f>
        <v>0</v>
      </c>
      <c r="O20" s="51">
        <f t="shared" ref="O20:O22" si="9">J20*K20</f>
        <v>0</v>
      </c>
    </row>
    <row r="21" spans="1:15" x14ac:dyDescent="0.2">
      <c r="A21" s="69"/>
      <c r="B21" s="62"/>
      <c r="C21" s="62"/>
      <c r="D21" s="53"/>
      <c r="E21" s="54"/>
      <c r="F21" s="55"/>
      <c r="G21" s="55"/>
      <c r="H21" s="55"/>
      <c r="I21" s="55"/>
      <c r="J21" s="55"/>
      <c r="K21" s="57"/>
      <c r="L21" s="70">
        <f t="shared" si="0"/>
        <v>0</v>
      </c>
      <c r="M21" s="51">
        <f t="shared" si="7"/>
        <v>0</v>
      </c>
      <c r="N21" s="51">
        <f t="shared" si="8"/>
        <v>0</v>
      </c>
      <c r="O21" s="51">
        <f t="shared" si="9"/>
        <v>0</v>
      </c>
    </row>
    <row r="22" spans="1:15" x14ac:dyDescent="0.2">
      <c r="A22" s="69"/>
      <c r="B22" s="62"/>
      <c r="C22" s="62"/>
      <c r="D22" s="53"/>
      <c r="E22" s="54"/>
      <c r="F22" s="55"/>
      <c r="G22" s="55"/>
      <c r="H22" s="55"/>
      <c r="I22" s="55"/>
      <c r="J22" s="55"/>
      <c r="K22" s="57"/>
      <c r="L22" s="70">
        <f t="shared" si="0"/>
        <v>0</v>
      </c>
      <c r="M22" s="51">
        <f t="shared" si="7"/>
        <v>0</v>
      </c>
      <c r="N22" s="51">
        <f t="shared" si="8"/>
        <v>0</v>
      </c>
      <c r="O22" s="51">
        <f t="shared" si="9"/>
        <v>0</v>
      </c>
    </row>
    <row r="23" spans="1:15" x14ac:dyDescent="0.2">
      <c r="A23" s="69"/>
      <c r="B23" s="62"/>
      <c r="C23" s="62"/>
      <c r="D23" s="53"/>
      <c r="E23" s="54"/>
      <c r="F23" s="55"/>
      <c r="G23" s="55"/>
      <c r="H23" s="55"/>
      <c r="I23" s="55"/>
      <c r="J23" s="55"/>
      <c r="K23" s="57"/>
      <c r="L23" s="70">
        <f t="shared" si="0"/>
        <v>0</v>
      </c>
      <c r="M23" s="51">
        <f>K23*H23</f>
        <v>0</v>
      </c>
      <c r="N23" s="51">
        <f>K23*I23</f>
        <v>0</v>
      </c>
      <c r="O23" s="51">
        <f>J23*K23</f>
        <v>0</v>
      </c>
    </row>
    <row r="24" spans="1:15" x14ac:dyDescent="0.2">
      <c r="A24" s="69"/>
      <c r="B24" s="62"/>
      <c r="C24" s="62"/>
      <c r="D24" s="53"/>
      <c r="E24" s="54"/>
      <c r="F24" s="55"/>
      <c r="G24" s="55"/>
      <c r="H24" s="55"/>
      <c r="I24" s="55"/>
      <c r="J24" s="55"/>
      <c r="K24" s="57"/>
      <c r="L24" s="70">
        <f t="shared" si="0"/>
        <v>0</v>
      </c>
      <c r="M24" s="51">
        <f t="shared" ref="M24:M27" si="10">K24*H24</f>
        <v>0</v>
      </c>
      <c r="N24" s="51">
        <f t="shared" ref="N24:N27" si="11">K24*I24</f>
        <v>0</v>
      </c>
      <c r="O24" s="51">
        <f t="shared" ref="O24:O27" si="12">J24*K24</f>
        <v>0</v>
      </c>
    </row>
    <row r="25" spans="1:15" x14ac:dyDescent="0.2">
      <c r="A25" s="69"/>
      <c r="B25" s="62"/>
      <c r="C25" s="62"/>
      <c r="D25" s="53"/>
      <c r="E25" s="54"/>
      <c r="F25" s="55"/>
      <c r="G25" s="55"/>
      <c r="H25" s="55"/>
      <c r="I25" s="55"/>
      <c r="J25" s="55"/>
      <c r="K25" s="57"/>
      <c r="L25" s="70">
        <f t="shared" si="0"/>
        <v>0</v>
      </c>
      <c r="M25" s="51">
        <f t="shared" si="10"/>
        <v>0</v>
      </c>
      <c r="N25" s="51">
        <f t="shared" si="11"/>
        <v>0</v>
      </c>
      <c r="O25" s="51">
        <f t="shared" si="12"/>
        <v>0</v>
      </c>
    </row>
    <row r="26" spans="1:15" x14ac:dyDescent="0.2">
      <c r="A26" s="69"/>
      <c r="B26" s="62"/>
      <c r="C26" s="62"/>
      <c r="D26" s="53"/>
      <c r="E26" s="54"/>
      <c r="F26" s="55"/>
      <c r="G26" s="55"/>
      <c r="H26" s="55"/>
      <c r="I26" s="55"/>
      <c r="J26" s="55"/>
      <c r="K26" s="57"/>
      <c r="L26" s="70">
        <f t="shared" si="0"/>
        <v>0</v>
      </c>
      <c r="M26" s="51">
        <f t="shared" si="10"/>
        <v>0</v>
      </c>
      <c r="N26" s="51">
        <f t="shared" si="11"/>
        <v>0</v>
      </c>
      <c r="O26" s="51">
        <f t="shared" si="12"/>
        <v>0</v>
      </c>
    </row>
    <row r="27" spans="1:15" x14ac:dyDescent="0.2">
      <c r="A27" s="69"/>
      <c r="B27" s="62"/>
      <c r="C27" s="62"/>
      <c r="D27" s="53"/>
      <c r="E27" s="54"/>
      <c r="F27" s="55"/>
      <c r="G27" s="55"/>
      <c r="H27" s="55"/>
      <c r="I27" s="55"/>
      <c r="J27" s="55"/>
      <c r="K27" s="57"/>
      <c r="L27" s="70">
        <f t="shared" si="0"/>
        <v>0</v>
      </c>
      <c r="M27" s="51">
        <f t="shared" si="10"/>
        <v>0</v>
      </c>
      <c r="N27" s="51">
        <f t="shared" si="11"/>
        <v>0</v>
      </c>
      <c r="O27" s="51">
        <f t="shared" si="12"/>
        <v>0</v>
      </c>
    </row>
    <row r="28" spans="1:15" x14ac:dyDescent="0.2">
      <c r="A28" s="196" t="s">
        <v>29</v>
      </c>
      <c r="B28" s="196"/>
      <c r="C28" s="196"/>
      <c r="D28" s="196"/>
      <c r="E28" s="196"/>
      <c r="F28" s="196"/>
      <c r="G28" s="196"/>
      <c r="H28" s="196"/>
      <c r="I28" s="196"/>
      <c r="J28" s="196"/>
      <c r="K28" s="196"/>
      <c r="L28" s="56">
        <f>ROUND(SUM(L8:L27),2)</f>
        <v>0</v>
      </c>
      <c r="M28" s="56">
        <f>ROUND(SUM(M8:M27),2)</f>
        <v>0</v>
      </c>
      <c r="N28" s="56">
        <f t="shared" ref="N28:O28" si="13">ROUND(SUM(N8:N27),2)</f>
        <v>0</v>
      </c>
      <c r="O28" s="56">
        <f t="shared" si="13"/>
        <v>0</v>
      </c>
    </row>
    <row r="29" spans="1:15" x14ac:dyDescent="0.2">
      <c r="A29" s="196" t="s">
        <v>28</v>
      </c>
      <c r="B29" s="196"/>
      <c r="C29" s="196"/>
      <c r="D29" s="196"/>
      <c r="E29" s="196"/>
      <c r="F29" s="196"/>
      <c r="G29" s="196"/>
      <c r="H29" s="196"/>
      <c r="I29" s="196"/>
      <c r="J29" s="196"/>
      <c r="K29" s="196"/>
      <c r="L29" s="196"/>
      <c r="M29" s="196"/>
      <c r="N29" s="196"/>
      <c r="O29" s="58">
        <f>Ribasso</f>
        <v>8.1199999999999994E-2</v>
      </c>
    </row>
    <row r="30" spans="1:15" x14ac:dyDescent="0.2">
      <c r="A30" s="196" t="s">
        <v>31</v>
      </c>
      <c r="B30" s="196"/>
      <c r="C30" s="196"/>
      <c r="D30" s="196"/>
      <c r="E30" s="196"/>
      <c r="F30" s="196"/>
      <c r="G30" s="196"/>
      <c r="H30" s="196"/>
      <c r="I30" s="196"/>
      <c r="J30" s="196"/>
      <c r="K30" s="196"/>
      <c r="L30" s="196"/>
      <c r="M30" s="196"/>
      <c r="N30" s="196"/>
      <c r="O30" s="56">
        <f>ROUND(O29*O28,2)</f>
        <v>0</v>
      </c>
    </row>
    <row r="31" spans="1:15" x14ac:dyDescent="0.2">
      <c r="A31" s="196" t="s">
        <v>30</v>
      </c>
      <c r="B31" s="196"/>
      <c r="C31" s="196"/>
      <c r="D31" s="196"/>
      <c r="E31" s="196"/>
      <c r="F31" s="196"/>
      <c r="G31" s="196"/>
      <c r="H31" s="196"/>
      <c r="I31" s="196"/>
      <c r="J31" s="196"/>
      <c r="K31" s="196"/>
      <c r="L31" s="64">
        <f>L28</f>
        <v>0</v>
      </c>
      <c r="M31" s="64">
        <f>M28</f>
        <v>0</v>
      </c>
      <c r="N31" s="64">
        <f>N28</f>
        <v>0</v>
      </c>
      <c r="O31" s="64">
        <f>O28-O30</f>
        <v>0</v>
      </c>
    </row>
    <row r="32" spans="1:15" ht="19.5" x14ac:dyDescent="0.2">
      <c r="A32" s="194" t="s">
        <v>32</v>
      </c>
      <c r="B32" s="194"/>
      <c r="C32" s="194"/>
      <c r="D32" s="194"/>
      <c r="E32" s="194"/>
      <c r="F32" s="194"/>
      <c r="G32" s="194"/>
      <c r="H32" s="194"/>
      <c r="I32" s="194"/>
      <c r="J32" s="194"/>
      <c r="K32" s="194"/>
      <c r="L32" s="194"/>
      <c r="M32" s="194"/>
      <c r="N32" s="194"/>
      <c r="O32" s="59">
        <f>M31+N31+O31</f>
        <v>0</v>
      </c>
    </row>
    <row r="33" spans="1:4" x14ac:dyDescent="0.2">
      <c r="A33" s="60"/>
      <c r="B33" s="60"/>
      <c r="C33" s="60"/>
      <c r="D33" s="5" t="s">
        <v>4</v>
      </c>
    </row>
    <row r="34" spans="1:4" x14ac:dyDescent="0.2">
      <c r="A34" s="65"/>
      <c r="B34" s="65"/>
      <c r="C34" s="65"/>
      <c r="D34" s="5" t="s">
        <v>38</v>
      </c>
    </row>
  </sheetData>
  <mergeCells count="9">
    <mergeCell ref="B1:O1"/>
    <mergeCell ref="A2:O2"/>
    <mergeCell ref="A32:N32"/>
    <mergeCell ref="A28:K28"/>
    <mergeCell ref="A29:N29"/>
    <mergeCell ref="A30:N30"/>
    <mergeCell ref="A31:K31"/>
    <mergeCell ref="C3:O3"/>
    <mergeCell ref="C4:O6"/>
  </mergeCells>
  <pageMargins left="0.7" right="0.7" top="0.75" bottom="0.75" header="0.3" footer="0.3"/>
  <pageSetup paperSize="9" scale="5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A00-000000000000}">
          <x14:formula1>
            <xm:f>Appoggio!$A$2:$A$11</xm:f>
          </x14:formula1>
          <xm:sqref>B5</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9"/>
  <sheetViews>
    <sheetView topLeftCell="A29" zoomScaleNormal="100" workbookViewId="0">
      <selection activeCell="E58" sqref="E58"/>
    </sheetView>
  </sheetViews>
  <sheetFormatPr defaultRowHeight="15" x14ac:dyDescent="0.25"/>
  <cols>
    <col min="1" max="1" width="37.85546875" customWidth="1"/>
    <col min="2" max="2" width="3.7109375" customWidth="1"/>
    <col min="3" max="3" width="14.7109375" customWidth="1"/>
    <col min="4" max="4" width="11.140625" bestFit="1" customWidth="1"/>
    <col min="5" max="5" width="18.85546875" customWidth="1"/>
  </cols>
  <sheetData>
    <row r="1" spans="1:7" x14ac:dyDescent="0.25">
      <c r="A1" s="229" t="str">
        <f>INTESTAZIONE!B3</f>
        <v>Manutenzioni ordinarie e straordinarie programmabili e non programmabili, Pronto intervento, reperibilità  gg 7/7 h 24 reti idriche - Pronto intervento, reperibilità  7/7 h 24 e interventi di manutenzione reti fognarie</v>
      </c>
      <c r="B1" s="229"/>
      <c r="C1" s="229"/>
      <c r="D1" s="229"/>
      <c r="E1" s="229"/>
    </row>
    <row r="2" spans="1:7" x14ac:dyDescent="0.25">
      <c r="A2" s="229"/>
      <c r="B2" s="229"/>
      <c r="C2" s="229"/>
      <c r="D2" s="229"/>
      <c r="E2" s="229"/>
    </row>
    <row r="3" spans="1:7" x14ac:dyDescent="0.25">
      <c r="A3" s="229"/>
      <c r="B3" s="229"/>
      <c r="C3" s="229"/>
      <c r="D3" s="229"/>
      <c r="E3" s="229"/>
    </row>
    <row r="4" spans="1:7" x14ac:dyDescent="0.25">
      <c r="A4" s="234" t="str">
        <f>INTESTAZIONE!B2</f>
        <v>Tecnocostruzioni s.r.l.</v>
      </c>
      <c r="B4" s="234"/>
      <c r="C4" s="234"/>
      <c r="D4" s="234"/>
      <c r="E4" s="234"/>
    </row>
    <row r="5" spans="1:7" x14ac:dyDescent="0.25">
      <c r="A5" s="235" t="str">
        <f>INTESTAZIONE!F4</f>
        <v>Luglio2024</v>
      </c>
      <c r="B5" s="235"/>
      <c r="C5" s="235"/>
      <c r="D5" s="235"/>
      <c r="E5" s="235"/>
    </row>
    <row r="6" spans="1:7" x14ac:dyDescent="0.25">
      <c r="A6" s="131" t="s">
        <v>45</v>
      </c>
      <c r="B6" s="230" t="s">
        <v>1605</v>
      </c>
      <c r="C6" s="230"/>
      <c r="D6" s="230"/>
      <c r="E6" s="230"/>
    </row>
    <row r="7" spans="1:7" x14ac:dyDescent="0.25">
      <c r="A7" s="132" t="str">
        <f>'P.I. indennità mensile h2o'!$B$6</f>
        <v>P.I. - Indennità mensile acquedotto</v>
      </c>
      <c r="B7" s="230"/>
      <c r="C7" s="230"/>
      <c r="D7" s="230"/>
      <c r="E7" s="230"/>
    </row>
    <row r="8" spans="1:7" x14ac:dyDescent="0.25">
      <c r="A8" s="132" t="str">
        <f>'P.I. indennità mensile fgn'!$B$6</f>
        <v>P.I. - Indennità mensile fognatura</v>
      </c>
      <c r="B8" s="230"/>
      <c r="C8" s="230"/>
      <c r="D8" s="230"/>
      <c r="E8" s="230"/>
    </row>
    <row r="9" spans="1:7" x14ac:dyDescent="0.25">
      <c r="A9" s="132" t="str">
        <f>'3'!$B$8</f>
        <v>COS_190724_Bertulla_MOA_T</v>
      </c>
      <c r="B9" s="231" t="s">
        <v>1616</v>
      </c>
      <c r="C9" s="231"/>
      <c r="D9" s="231"/>
      <c r="E9" s="231"/>
    </row>
    <row r="10" spans="1:7" x14ac:dyDescent="0.25">
      <c r="A10" s="132" t="str">
        <f>'4'!$B$8</f>
        <v>PAL_190724_ZonaIndustriale_MOA_T</v>
      </c>
      <c r="B10" s="231"/>
      <c r="C10" s="231"/>
      <c r="D10" s="231"/>
      <c r="E10" s="231"/>
    </row>
    <row r="11" spans="1:7" x14ac:dyDescent="0.25">
      <c r="A11" s="132" t="str">
        <f>'5'!$B$8</f>
        <v>COS_200724_Marghero_MOA_T</v>
      </c>
      <c r="B11" s="231"/>
      <c r="C11" s="231"/>
      <c r="D11" s="231"/>
      <c r="E11" s="231"/>
    </row>
    <row r="12" spans="1:7" x14ac:dyDescent="0.25">
      <c r="A12" s="132" t="str">
        <f>'6'!$B$8</f>
        <v>CAR_230724_PzzaGenta_MSA_T</v>
      </c>
      <c r="B12" s="231"/>
      <c r="C12" s="231"/>
      <c r="D12" s="231"/>
      <c r="E12" s="231"/>
      <c r="G12" s="14"/>
    </row>
    <row r="13" spans="1:7" x14ac:dyDescent="0.25">
      <c r="A13" s="132" t="str">
        <f>'7'!$B$8</f>
        <v>CAR_240724_Castellani_MSF_T</v>
      </c>
      <c r="B13" s="231"/>
      <c r="C13" s="231"/>
      <c r="D13" s="231"/>
      <c r="E13" s="231"/>
      <c r="G13" s="14"/>
    </row>
    <row r="14" spans="1:7" x14ac:dyDescent="0.25">
      <c r="A14" s="132" t="str">
        <f>'8'!$B$8</f>
        <v>CAR_240724_Valletti_MOF_T</v>
      </c>
      <c r="B14" s="231"/>
      <c r="C14" s="231"/>
      <c r="D14" s="231"/>
      <c r="E14" s="231"/>
    </row>
    <row r="15" spans="1:7" x14ac:dyDescent="0.25">
      <c r="A15" s="132" t="str">
        <f>'9'!$B$8</f>
        <v>MIL_240724_Cabroni_MOA_T</v>
      </c>
      <c r="B15" s="231"/>
      <c r="C15" s="231"/>
      <c r="D15" s="231"/>
      <c r="E15" s="231"/>
    </row>
    <row r="16" spans="1:7" x14ac:dyDescent="0.25">
      <c r="A16" s="132" t="str">
        <f>'10'!$B$8</f>
        <v>COS_250724_CasaLidora_MSA_T</v>
      </c>
      <c r="B16" s="231"/>
      <c r="C16" s="231"/>
      <c r="D16" s="231"/>
      <c r="E16" s="231"/>
    </row>
    <row r="17" spans="1:5" x14ac:dyDescent="0.25">
      <c r="A17" s="132" t="str">
        <f>'13'!$B$8</f>
        <v>CAR_030624_Nazionale_MSA_T</v>
      </c>
      <c r="B17" s="231"/>
      <c r="C17" s="231"/>
      <c r="D17" s="231"/>
      <c r="E17" s="231"/>
    </row>
    <row r="18" spans="1:5" x14ac:dyDescent="0.25">
      <c r="A18" s="132"/>
      <c r="B18" s="231"/>
      <c r="C18" s="231"/>
      <c r="D18" s="231"/>
      <c r="E18" s="231"/>
    </row>
    <row r="19" spans="1:5" x14ac:dyDescent="0.25">
      <c r="B19" s="231"/>
      <c r="C19" s="231"/>
      <c r="D19" s="231"/>
      <c r="E19" s="231"/>
    </row>
    <row r="20" spans="1:5" x14ac:dyDescent="0.25">
      <c r="A20" s="132"/>
      <c r="B20" s="231"/>
      <c r="C20" s="231"/>
      <c r="D20" s="231"/>
      <c r="E20" s="231"/>
    </row>
    <row r="21" spans="1:5" x14ac:dyDescent="0.25">
      <c r="A21" s="132"/>
      <c r="B21" s="231"/>
      <c r="C21" s="231"/>
      <c r="D21" s="231"/>
      <c r="E21" s="231"/>
    </row>
    <row r="22" spans="1:5" x14ac:dyDescent="0.25">
      <c r="A22" s="132"/>
      <c r="B22" s="231"/>
      <c r="C22" s="231"/>
      <c r="D22" s="231"/>
      <c r="E22" s="231"/>
    </row>
    <row r="23" spans="1:5" x14ac:dyDescent="0.25">
      <c r="A23" s="132"/>
      <c r="B23" s="231"/>
      <c r="C23" s="231"/>
      <c r="D23" s="231"/>
      <c r="E23" s="231"/>
    </row>
    <row r="24" spans="1:5" x14ac:dyDescent="0.25">
      <c r="A24" s="132"/>
      <c r="B24" s="231"/>
      <c r="C24" s="231"/>
      <c r="D24" s="231"/>
      <c r="E24" s="231"/>
    </row>
    <row r="25" spans="1:5" x14ac:dyDescent="0.25">
      <c r="A25" s="132"/>
      <c r="B25" s="231"/>
      <c r="C25" s="231"/>
      <c r="D25" s="231"/>
      <c r="E25" s="231"/>
    </row>
    <row r="26" spans="1:5" x14ac:dyDescent="0.25">
      <c r="A26" s="132"/>
      <c r="B26" s="231"/>
      <c r="C26" s="231"/>
      <c r="D26" s="231"/>
      <c r="E26" s="231"/>
    </row>
    <row r="27" spans="1:5" x14ac:dyDescent="0.25">
      <c r="A27" s="132"/>
      <c r="B27" s="231"/>
      <c r="C27" s="231"/>
      <c r="D27" s="231"/>
      <c r="E27" s="231"/>
    </row>
    <row r="28" spans="1:5" x14ac:dyDescent="0.25">
      <c r="A28" s="132"/>
      <c r="B28" s="231"/>
      <c r="C28" s="231"/>
      <c r="D28" s="231"/>
      <c r="E28" s="231"/>
    </row>
    <row r="29" spans="1:5" x14ac:dyDescent="0.25">
      <c r="A29" s="132"/>
      <c r="B29" s="231"/>
      <c r="C29" s="231"/>
      <c r="D29" s="231"/>
      <c r="E29" s="231"/>
    </row>
    <row r="30" spans="1:5" x14ac:dyDescent="0.25">
      <c r="A30" s="132"/>
      <c r="B30" s="231"/>
      <c r="C30" s="231"/>
      <c r="D30" s="231"/>
      <c r="E30" s="231"/>
    </row>
    <row r="31" spans="1:5" x14ac:dyDescent="0.25">
      <c r="A31" s="132"/>
      <c r="B31" s="231"/>
      <c r="C31" s="231"/>
      <c r="D31" s="231"/>
      <c r="E31" s="231"/>
    </row>
    <row r="32" spans="1:5" x14ac:dyDescent="0.25">
      <c r="A32" s="132"/>
      <c r="B32" s="231"/>
      <c r="C32" s="231"/>
      <c r="D32" s="231"/>
      <c r="E32" s="231"/>
    </row>
    <row r="33" spans="1:5" x14ac:dyDescent="0.25">
      <c r="A33" s="132"/>
      <c r="B33" s="231"/>
      <c r="C33" s="231"/>
      <c r="D33" s="231"/>
      <c r="E33" s="231"/>
    </row>
    <row r="34" spans="1:5" x14ac:dyDescent="0.25">
      <c r="A34" s="132"/>
      <c r="B34" s="231"/>
      <c r="C34" s="231"/>
      <c r="D34" s="231"/>
      <c r="E34" s="231"/>
    </row>
    <row r="35" spans="1:5" x14ac:dyDescent="0.25">
      <c r="A35" s="132"/>
      <c r="B35" s="231"/>
      <c r="C35" s="231"/>
      <c r="D35" s="231"/>
      <c r="E35" s="231"/>
    </row>
    <row r="36" spans="1:5" x14ac:dyDescent="0.25">
      <c r="A36" s="132"/>
      <c r="B36" s="231"/>
      <c r="C36" s="231"/>
      <c r="D36" s="231"/>
      <c r="E36" s="231"/>
    </row>
    <row r="37" spans="1:5" x14ac:dyDescent="0.25">
      <c r="A37" s="132"/>
      <c r="B37" s="231"/>
      <c r="C37" s="231"/>
      <c r="D37" s="231"/>
      <c r="E37" s="231"/>
    </row>
    <row r="38" spans="1:5" x14ac:dyDescent="0.25">
      <c r="A38" s="132"/>
      <c r="B38" s="231"/>
      <c r="C38" s="231"/>
      <c r="D38" s="231"/>
      <c r="E38" s="231"/>
    </row>
    <row r="39" spans="1:5" x14ac:dyDescent="0.25">
      <c r="A39" s="132"/>
      <c r="B39" s="231"/>
      <c r="C39" s="231"/>
      <c r="D39" s="231"/>
      <c r="E39" s="231"/>
    </row>
    <row r="40" spans="1:5" x14ac:dyDescent="0.25">
      <c r="A40" s="132"/>
      <c r="B40" s="231"/>
      <c r="C40" s="231"/>
      <c r="D40" s="231"/>
      <c r="E40" s="231"/>
    </row>
    <row r="41" spans="1:5" x14ac:dyDescent="0.25">
      <c r="A41" s="132"/>
      <c r="B41" s="231"/>
      <c r="C41" s="231"/>
      <c r="D41" s="231"/>
      <c r="E41" s="231"/>
    </row>
    <row r="42" spans="1:5" x14ac:dyDescent="0.25">
      <c r="A42" s="132"/>
      <c r="B42" s="231"/>
      <c r="C42" s="231"/>
      <c r="D42" s="231"/>
      <c r="E42" s="231"/>
    </row>
    <row r="43" spans="1:5" x14ac:dyDescent="0.25">
      <c r="A43" s="132"/>
      <c r="B43" s="231"/>
      <c r="C43" s="231"/>
      <c r="D43" s="231"/>
      <c r="E43" s="231"/>
    </row>
    <row r="44" spans="1:5" x14ac:dyDescent="0.25">
      <c r="A44" s="132"/>
      <c r="B44" s="231"/>
      <c r="C44" s="231"/>
      <c r="D44" s="231"/>
      <c r="E44" s="231"/>
    </row>
    <row r="45" spans="1:5" x14ac:dyDescent="0.25">
      <c r="A45" s="132"/>
      <c r="B45" s="231"/>
      <c r="C45" s="231"/>
      <c r="D45" s="231"/>
      <c r="E45" s="231"/>
    </row>
    <row r="46" spans="1:5" x14ac:dyDescent="0.25">
      <c r="A46" s="61" t="str">
        <f>'Servizi '!A2:O2</f>
        <v>Servizi</v>
      </c>
      <c r="B46" s="133" t="s">
        <v>47</v>
      </c>
      <c r="C46" s="1" t="s">
        <v>386</v>
      </c>
      <c r="D46" s="134">
        <f>INTESTAZIONE!B5</f>
        <v>45504</v>
      </c>
      <c r="E46" s="101" t="s">
        <v>46</v>
      </c>
    </row>
    <row r="47" spans="1:5" x14ac:dyDescent="0.25">
      <c r="A47" s="232" t="s">
        <v>1561</v>
      </c>
      <c r="B47" s="232"/>
      <c r="C47" s="232"/>
      <c r="D47" s="232"/>
      <c r="E47" s="233"/>
    </row>
    <row r="48" spans="1:5" x14ac:dyDescent="0.25">
      <c r="A48" s="232"/>
      <c r="B48" s="232"/>
      <c r="C48" s="232"/>
      <c r="D48" s="232"/>
      <c r="E48" s="233"/>
    </row>
    <row r="49" spans="1:5" x14ac:dyDescent="0.25">
      <c r="A49" s="232"/>
      <c r="B49" s="232"/>
      <c r="C49" s="232"/>
      <c r="D49" s="232"/>
      <c r="E49" s="233"/>
    </row>
  </sheetData>
  <mergeCells count="7">
    <mergeCell ref="A1:E3"/>
    <mergeCell ref="B6:E8"/>
    <mergeCell ref="B9:E45"/>
    <mergeCell ref="A47:D49"/>
    <mergeCell ref="E47:E49"/>
    <mergeCell ref="A4:E4"/>
    <mergeCell ref="A5:E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pageSetUpPr fitToPage="1"/>
  </sheetPr>
  <dimension ref="A1:V22"/>
  <sheetViews>
    <sheetView topLeftCell="J1" zoomScaleNormal="100" workbookViewId="0">
      <selection activeCell="P26" sqref="P26"/>
    </sheetView>
  </sheetViews>
  <sheetFormatPr defaultColWidth="9.140625" defaultRowHeight="12.75" x14ac:dyDescent="0.2"/>
  <cols>
    <col min="1" max="1" width="10" style="5" bestFit="1" customWidth="1"/>
    <col min="2" max="3" width="24.85546875" style="5" customWidth="1"/>
    <col min="4" max="4" width="17.42578125" style="5" bestFit="1" customWidth="1"/>
    <col min="5" max="5" width="18" style="5" bestFit="1" customWidth="1"/>
    <col min="6" max="6" width="36" style="5" bestFit="1" customWidth="1"/>
    <col min="7" max="7" width="23.140625" style="5" customWidth="1"/>
    <col min="8" max="9" width="21.7109375" style="5" customWidth="1"/>
    <col min="10" max="10" width="34.42578125" style="5" customWidth="1"/>
    <col min="11" max="11" width="21.7109375" style="5" customWidth="1"/>
    <col min="12" max="12" width="36" style="5" bestFit="1" customWidth="1"/>
    <col min="13" max="13" width="25.7109375" style="5" bestFit="1" customWidth="1"/>
    <col min="14" max="15" width="25.7109375" style="5" customWidth="1"/>
    <col min="16" max="16" width="26.5703125" style="5" bestFit="1" customWidth="1"/>
    <col min="17" max="17" width="21.7109375" style="5" customWidth="1"/>
    <col min="18" max="18" width="27.7109375" style="5" customWidth="1"/>
    <col min="19" max="19" width="21.7109375" style="5" customWidth="1"/>
    <col min="20" max="20" width="13.7109375" style="5" bestFit="1" customWidth="1"/>
    <col min="21" max="22" width="13.140625" style="5" customWidth="1"/>
    <col min="23" max="24" width="9.140625" style="5"/>
    <col min="25" max="25" width="28.85546875" style="5" bestFit="1" customWidth="1"/>
    <col min="26" max="26" width="10.5703125" style="5" customWidth="1"/>
    <col min="27" max="27" width="9.140625" style="5"/>
    <col min="28" max="28" width="10.7109375" style="5" customWidth="1"/>
    <col min="29" max="29" width="10.5703125" style="5" bestFit="1" customWidth="1"/>
    <col min="30" max="16384" width="9.140625" style="5"/>
  </cols>
  <sheetData>
    <row r="1" spans="1:22" x14ac:dyDescent="0.2">
      <c r="A1" s="239" t="s">
        <v>1610</v>
      </c>
      <c r="B1" s="239"/>
      <c r="C1" s="239"/>
      <c r="D1" s="239"/>
      <c r="E1" s="239"/>
      <c r="F1" s="239"/>
      <c r="G1" s="239"/>
      <c r="H1" s="239"/>
      <c r="I1" s="239"/>
      <c r="J1" s="239"/>
      <c r="K1" s="239"/>
      <c r="L1" s="239"/>
      <c r="M1" s="239"/>
      <c r="N1" s="239"/>
      <c r="O1" s="239"/>
      <c r="P1" s="239"/>
      <c r="Q1" s="239"/>
      <c r="R1" s="239"/>
      <c r="S1" s="239"/>
      <c r="T1" s="240"/>
      <c r="U1" s="1"/>
      <c r="V1" s="1"/>
    </row>
    <row r="2" spans="1:22" s="66" customFormat="1" ht="38.25" x14ac:dyDescent="0.2">
      <c r="A2" s="2" t="s">
        <v>9</v>
      </c>
      <c r="B2" s="2" t="s">
        <v>1</v>
      </c>
      <c r="C2" s="2" t="s">
        <v>0</v>
      </c>
      <c r="D2" s="2" t="s">
        <v>2</v>
      </c>
      <c r="E2" s="2" t="s">
        <v>392</v>
      </c>
      <c r="F2" s="2" t="s">
        <v>6</v>
      </c>
      <c r="G2" s="3" t="s">
        <v>33</v>
      </c>
      <c r="H2" s="3" t="s">
        <v>31</v>
      </c>
      <c r="I2" s="3" t="s">
        <v>1611</v>
      </c>
      <c r="J2" s="3" t="s">
        <v>36</v>
      </c>
      <c r="K2" s="3" t="s">
        <v>35</v>
      </c>
      <c r="L2" s="3" t="s">
        <v>34</v>
      </c>
      <c r="M2" s="3" t="s">
        <v>7</v>
      </c>
      <c r="N2" s="21" t="s">
        <v>391</v>
      </c>
      <c r="O2" s="21" t="s">
        <v>37</v>
      </c>
      <c r="P2" s="21" t="s">
        <v>8</v>
      </c>
      <c r="Q2" s="21" t="s">
        <v>384</v>
      </c>
      <c r="R2" s="21" t="s">
        <v>1619</v>
      </c>
      <c r="S2" s="21" t="s">
        <v>1620</v>
      </c>
      <c r="T2" s="21" t="s">
        <v>1609</v>
      </c>
      <c r="U2" s="49"/>
      <c r="V2" s="49"/>
    </row>
    <row r="3" spans="1:22" x14ac:dyDescent="0.2">
      <c r="A3" s="1">
        <v>1</v>
      </c>
      <c r="B3" s="153" t="str">
        <f>'P.I. indennità mensile h2o'!$B$4</f>
        <v>Luglio2024</v>
      </c>
      <c r="C3" s="9" t="str">
        <f>'P.I. indennità mensile h2o'!$B$3</f>
        <v>Tecnocostruzioni s.r.l.</v>
      </c>
      <c r="D3" s="89"/>
      <c r="E3" s="89" t="str">
        <f>'P.I. indennità mensile h2o'!$C$6</f>
        <v>G/T99/CIR/6666</v>
      </c>
      <c r="F3" s="89" t="str">
        <f>'P.I. indennità mensile h2o'!$B$6</f>
        <v>P.I. - Indennità mensile acquedotto</v>
      </c>
      <c r="G3" s="7">
        <f>'P.I. indennità mensile h2o'!O28</f>
        <v>493.23</v>
      </c>
      <c r="H3" s="7">
        <f>'P.I. indennità mensile h2o'!O30</f>
        <v>40.049999999999997</v>
      </c>
      <c r="I3" s="7">
        <f>'P.I. indennità mensile h2o'!L28</f>
        <v>187.42</v>
      </c>
      <c r="J3" s="7">
        <f>'P.I. indennità mensile h2o'!M31</f>
        <v>0</v>
      </c>
      <c r="K3" s="7">
        <f>'P.I. indennità mensile h2o'!N31</f>
        <v>0</v>
      </c>
      <c r="L3" s="7">
        <f>'P.I. indennità mensile h2o'!O31</f>
        <v>453.18</v>
      </c>
      <c r="M3" s="7">
        <f>ROUND(SUM(J3:L3),2)</f>
        <v>453.18</v>
      </c>
      <c r="N3" s="7">
        <f t="shared" ref="N3:N13" si="0">ROUND((M3*0.5/100),2)</f>
        <v>2.27</v>
      </c>
      <c r="O3" s="7">
        <f t="shared" ref="O3:O13" si="1">M3-N3</f>
        <v>450.91</v>
      </c>
      <c r="P3" s="71" t="str">
        <f>'P.I. indennità mensile h2o'!B5</f>
        <v>MOA</v>
      </c>
      <c r="Q3" s="6" t="s">
        <v>1569</v>
      </c>
      <c r="R3" s="6"/>
      <c r="S3" s="6"/>
      <c r="T3" s="1">
        <v>1</v>
      </c>
      <c r="U3" s="1"/>
      <c r="V3" s="1"/>
    </row>
    <row r="4" spans="1:22" x14ac:dyDescent="0.2">
      <c r="A4" s="1">
        <v>2</v>
      </c>
      <c r="B4" s="153" t="str">
        <f>'P.I. indennità mensile fgn'!$B$4</f>
        <v>Luglio2024</v>
      </c>
      <c r="C4" s="9" t="str">
        <f>'P.I. indennità mensile fgn'!$B$3</f>
        <v>Tecnocostruzioni s.r.l.</v>
      </c>
      <c r="D4" s="89"/>
      <c r="E4" s="89" t="str">
        <f>'P.I. indennità mensile fgn'!$C$6</f>
        <v>G/T99/CIR/6666</v>
      </c>
      <c r="F4" s="89" t="str">
        <f>'P.I. indennità mensile fgn'!$B$6</f>
        <v>P.I. - Indennità mensile fognatura</v>
      </c>
      <c r="G4" s="7">
        <f>'P.I. indennità mensile fgn'!O28</f>
        <v>493.23</v>
      </c>
      <c r="H4" s="7">
        <f>'P.I. indennità mensile fgn'!O30</f>
        <v>40.049999999999997</v>
      </c>
      <c r="I4" s="7">
        <f>'P.I. indennità mensile fgn'!L28</f>
        <v>187.42</v>
      </c>
      <c r="J4" s="7">
        <f>'P.I. indennità mensile fgn'!M31</f>
        <v>0</v>
      </c>
      <c r="K4" s="7">
        <f>'P.I. indennità mensile fgn'!N31</f>
        <v>0</v>
      </c>
      <c r="L4" s="7">
        <f>'P.I. indennità mensile fgn'!O31</f>
        <v>453.18</v>
      </c>
      <c r="M4" s="7">
        <f t="shared" ref="M4:M13" si="2">ROUND(SUM(J4:L4),2)</f>
        <v>453.18</v>
      </c>
      <c r="N4" s="7">
        <f t="shared" si="0"/>
        <v>2.27</v>
      </c>
      <c r="O4" s="7">
        <f t="shared" si="1"/>
        <v>450.91</v>
      </c>
      <c r="P4" s="71" t="str">
        <f>'P.I. indennità mensile fgn'!B5</f>
        <v>MOF</v>
      </c>
      <c r="Q4" s="6" t="s">
        <v>1570</v>
      </c>
      <c r="R4" s="6"/>
      <c r="S4" s="6"/>
      <c r="T4" s="1">
        <v>2</v>
      </c>
      <c r="U4" s="1"/>
      <c r="V4" s="1"/>
    </row>
    <row r="5" spans="1:22" x14ac:dyDescent="0.2">
      <c r="A5" s="1">
        <v>3</v>
      </c>
      <c r="B5" s="153">
        <f>'3'!$B$4</f>
        <v>45492</v>
      </c>
      <c r="C5" s="9" t="str">
        <f>'3'!$B$3</f>
        <v>Tecnocostruzioni s.r.l.</v>
      </c>
      <c r="D5" s="89" t="str">
        <f>'3'!$B$5</f>
        <v>Cosseria</v>
      </c>
      <c r="E5" s="89" t="str">
        <f>'3'!$C$8</f>
        <v>G/A99/COS/4444/0</v>
      </c>
      <c r="F5" s="89" t="str">
        <f>'3'!$B$8</f>
        <v>COS_190724_Bertulla_MOA_T</v>
      </c>
      <c r="G5" s="7">
        <f>'3'!O30</f>
        <v>23.44</v>
      </c>
      <c r="H5" s="7">
        <f>'3'!O32</f>
        <v>1.9</v>
      </c>
      <c r="I5" s="7">
        <f>'3'!L30</f>
        <v>18.96</v>
      </c>
      <c r="J5" s="7">
        <f>'3'!M33</f>
        <v>5.46</v>
      </c>
      <c r="K5" s="7">
        <f>'3'!N33</f>
        <v>88.59</v>
      </c>
      <c r="L5" s="7">
        <f>'3'!O33</f>
        <v>21.540000000000003</v>
      </c>
      <c r="M5" s="7">
        <f t="shared" si="2"/>
        <v>115.59</v>
      </c>
      <c r="N5" s="7">
        <f t="shared" si="0"/>
        <v>0.57999999999999996</v>
      </c>
      <c r="O5" s="7">
        <f t="shared" si="1"/>
        <v>115.01</v>
      </c>
      <c r="P5" s="71" t="str">
        <f>'3'!B7</f>
        <v>MOA</v>
      </c>
      <c r="Q5" s="6" t="s">
        <v>1569</v>
      </c>
      <c r="R5" s="6">
        <f>'3'!$J$4</f>
        <v>0</v>
      </c>
      <c r="S5" s="6">
        <f>'3'!$K$5</f>
        <v>0</v>
      </c>
      <c r="T5" s="1">
        <v>3</v>
      </c>
      <c r="U5" s="1"/>
      <c r="V5" s="1"/>
    </row>
    <row r="6" spans="1:22" x14ac:dyDescent="0.2">
      <c r="A6" s="1">
        <v>4</v>
      </c>
      <c r="B6" s="153" t="str">
        <f>'4'!$B$4</f>
        <v>19/07/2024 - 25/07/2024</v>
      </c>
      <c r="C6" s="9" t="str">
        <f>'4'!$B$3</f>
        <v>Tecnocostruzioni s.r.l.</v>
      </c>
      <c r="D6" s="89" t="str">
        <f>'4'!$B$5</f>
        <v xml:space="preserve">Pallare </v>
      </c>
      <c r="E6" s="89" t="str">
        <f>'4'!$C$8</f>
        <v>G/A99/PAL/4444/0</v>
      </c>
      <c r="F6" s="89" t="str">
        <f>'4'!$B$8</f>
        <v>PAL_190724_ZonaIndustriale_MOA_T</v>
      </c>
      <c r="G6" s="7">
        <f>'4'!O30</f>
        <v>1054.1400000000001</v>
      </c>
      <c r="H6" s="7">
        <f>'4'!O32</f>
        <v>85.6</v>
      </c>
      <c r="I6" s="7">
        <f>'4'!L30</f>
        <v>497.01</v>
      </c>
      <c r="J6" s="7">
        <f>'4'!M33</f>
        <v>82.3</v>
      </c>
      <c r="K6" s="7">
        <f>'4'!N33</f>
        <v>37.24</v>
      </c>
      <c r="L6" s="7">
        <f>'4'!O33</f>
        <v>968.54000000000008</v>
      </c>
      <c r="M6" s="7">
        <f t="shared" si="2"/>
        <v>1088.08</v>
      </c>
      <c r="N6" s="7">
        <f t="shared" si="0"/>
        <v>5.44</v>
      </c>
      <c r="O6" s="7">
        <f t="shared" si="1"/>
        <v>1082.6399999999999</v>
      </c>
      <c r="P6" s="71" t="str">
        <f>'4'!B7</f>
        <v>MOA</v>
      </c>
      <c r="Q6" s="6" t="s">
        <v>1569</v>
      </c>
      <c r="R6" s="6">
        <f>'4'!$J$4</f>
        <v>0</v>
      </c>
      <c r="S6" s="6">
        <f>'4'!$K$5</f>
        <v>0</v>
      </c>
      <c r="T6" s="1">
        <v>4</v>
      </c>
      <c r="U6" s="1"/>
      <c r="V6" s="1"/>
    </row>
    <row r="7" spans="1:22" s="82" customFormat="1" ht="17.25" customHeight="1" x14ac:dyDescent="0.2">
      <c r="A7" s="77">
        <v>5</v>
      </c>
      <c r="B7" s="154">
        <f>'5'!$B$4</f>
        <v>45493</v>
      </c>
      <c r="C7" s="78" t="str">
        <f>'5'!$B$3</f>
        <v>Tecnocostruzioni s.r.l.</v>
      </c>
      <c r="D7" s="152" t="str">
        <f>'5'!$B$5</f>
        <v>Cosseria</v>
      </c>
      <c r="E7" s="152" t="str">
        <f>'5'!$C$8</f>
        <v>G/A99/COS/4444/0</v>
      </c>
      <c r="F7" s="152" t="str">
        <f>'5'!$B$8</f>
        <v>COS_200724_Marghero_MOA_T</v>
      </c>
      <c r="G7" s="79">
        <f>'5'!O32</f>
        <v>116.39</v>
      </c>
      <c r="H7" s="79">
        <f>'5'!O34</f>
        <v>9.4499999999999993</v>
      </c>
      <c r="I7" s="79">
        <f>'5'!L32</f>
        <v>111.9</v>
      </c>
      <c r="J7" s="79">
        <f>'5'!M35</f>
        <v>6.83</v>
      </c>
      <c r="K7" s="79">
        <f>'5'!N35</f>
        <v>0</v>
      </c>
      <c r="L7" s="79">
        <f>'5'!O35</f>
        <v>106.94</v>
      </c>
      <c r="M7" s="79">
        <f t="shared" si="2"/>
        <v>113.77</v>
      </c>
      <c r="N7" s="7">
        <f t="shared" si="0"/>
        <v>0.56999999999999995</v>
      </c>
      <c r="O7" s="79">
        <f t="shared" si="1"/>
        <v>113.2</v>
      </c>
      <c r="P7" s="80" t="str">
        <f>'5'!B7</f>
        <v>MOA</v>
      </c>
      <c r="Q7" s="81" t="s">
        <v>1569</v>
      </c>
      <c r="R7" s="81">
        <f>'5'!$J$4</f>
        <v>0</v>
      </c>
      <c r="S7" s="81">
        <f>'5'!$K$5</f>
        <v>0</v>
      </c>
      <c r="T7" s="1">
        <v>5</v>
      </c>
      <c r="U7" s="77"/>
      <c r="V7" s="77"/>
    </row>
    <row r="8" spans="1:22" x14ac:dyDescent="0.2">
      <c r="A8" s="1">
        <v>6</v>
      </c>
      <c r="B8" s="154">
        <f>'6'!$B$4</f>
        <v>45496</v>
      </c>
      <c r="C8" s="149" t="str">
        <f>'6'!$B$3</f>
        <v>Tecnocostruzioni s.r.l.</v>
      </c>
      <c r="D8" s="143" t="str">
        <f>'6'!$B$5</f>
        <v xml:space="preserve">Carcare </v>
      </c>
      <c r="E8" s="143" t="str">
        <f>'6'!$C$8</f>
        <v>I/A02/CEN/M999/0</v>
      </c>
      <c r="F8" s="89" t="str">
        <f>'6'!$B$8</f>
        <v>CAR_230724_PzzaGenta_MSA_T</v>
      </c>
      <c r="G8" s="7">
        <f>'6'!O30</f>
        <v>1141.56</v>
      </c>
      <c r="H8" s="7">
        <f>'6'!O32</f>
        <v>92.69</v>
      </c>
      <c r="I8" s="7">
        <f>'6'!L30</f>
        <v>985.13</v>
      </c>
      <c r="J8" s="7">
        <f>'6'!M33</f>
        <v>125.11</v>
      </c>
      <c r="K8" s="7">
        <f>'6'!N33</f>
        <v>279.3</v>
      </c>
      <c r="L8" s="7">
        <f>'6'!O33</f>
        <v>1048.8699999999999</v>
      </c>
      <c r="M8" s="7">
        <f t="shared" si="2"/>
        <v>1453.28</v>
      </c>
      <c r="N8" s="7">
        <f t="shared" si="0"/>
        <v>7.27</v>
      </c>
      <c r="O8" s="7">
        <f t="shared" si="1"/>
        <v>1446.01</v>
      </c>
      <c r="P8" s="71" t="str">
        <f>'6'!B7</f>
        <v>MSA</v>
      </c>
      <c r="Q8" s="6" t="s">
        <v>1569</v>
      </c>
      <c r="R8" s="6" t="str">
        <f>'6'!$J$4</f>
        <v>S</v>
      </c>
      <c r="S8" s="6">
        <f>'6'!$K$5</f>
        <v>2</v>
      </c>
      <c r="T8" s="1">
        <v>6</v>
      </c>
      <c r="U8" s="1"/>
      <c r="V8" s="1"/>
    </row>
    <row r="9" spans="1:22" x14ac:dyDescent="0.2">
      <c r="A9" s="1">
        <v>7</v>
      </c>
      <c r="B9" s="146" t="str">
        <f>'7'!$B$4</f>
        <v>23-24/07/2024</v>
      </c>
      <c r="C9" s="149" t="str">
        <f>'7'!$B$3</f>
        <v>Tecnocostruzioni s.r.l.</v>
      </c>
      <c r="D9" s="143" t="str">
        <f>'7'!$B$5</f>
        <v xml:space="preserve">Carcare </v>
      </c>
      <c r="E9" s="143" t="str">
        <f>'7'!$C$8</f>
        <v>I/F11/CAR/M999/0</v>
      </c>
      <c r="F9" s="89" t="str">
        <f>'7'!$B$8</f>
        <v>CAR_240724_Castellani_MSF_T</v>
      </c>
      <c r="G9" s="7">
        <f>'7'!O31</f>
        <v>1081.18</v>
      </c>
      <c r="H9" s="7">
        <f>'7'!O33</f>
        <v>87.79</v>
      </c>
      <c r="I9" s="7">
        <f>'7'!L31</f>
        <v>551.38</v>
      </c>
      <c r="J9" s="7">
        <f>'7'!M34</f>
        <v>123.22</v>
      </c>
      <c r="K9" s="7">
        <f>'7'!N34</f>
        <v>502.74</v>
      </c>
      <c r="L9" s="7">
        <f>'7'!O34</f>
        <v>993.3900000000001</v>
      </c>
      <c r="M9" s="7">
        <f t="shared" si="2"/>
        <v>1619.35</v>
      </c>
      <c r="N9" s="7">
        <f t="shared" si="0"/>
        <v>8.1</v>
      </c>
      <c r="O9" s="7">
        <f t="shared" si="1"/>
        <v>1611.25</v>
      </c>
      <c r="P9" s="71" t="str">
        <f>'7'!B7</f>
        <v>MSF</v>
      </c>
      <c r="Q9" s="6" t="s">
        <v>1570</v>
      </c>
      <c r="R9" s="6" t="str">
        <f>'7'!$J$4</f>
        <v>S</v>
      </c>
      <c r="S9" s="6">
        <f>'7'!$K$5</f>
        <v>1</v>
      </c>
      <c r="T9" s="1">
        <v>7</v>
      </c>
      <c r="U9" s="1"/>
      <c r="V9" s="1"/>
    </row>
    <row r="10" spans="1:22" ht="25.5" x14ac:dyDescent="0.2">
      <c r="A10" s="1">
        <v>8</v>
      </c>
      <c r="B10" s="146">
        <f>'8'!$B$4</f>
        <v>45497</v>
      </c>
      <c r="C10" s="149" t="str">
        <f>'8'!$B$3</f>
        <v>Tecnocostruzioni s.r.l.</v>
      </c>
      <c r="D10" s="143" t="str">
        <f>'8'!$B$5</f>
        <v>Carcare</v>
      </c>
      <c r="E10" s="143" t="str">
        <f>'8'!$C$8</f>
        <v>G/A99/CAR/4444/0</v>
      </c>
      <c r="F10" s="89" t="str">
        <f>'8'!$B$8</f>
        <v>CAR_240724_Valletti_MOF_T</v>
      </c>
      <c r="G10" s="7">
        <f>'8'!O30</f>
        <v>1558.92</v>
      </c>
      <c r="H10" s="7">
        <f>'8'!O32</f>
        <v>126.58</v>
      </c>
      <c r="I10" s="7">
        <f>'8'!L30</f>
        <v>536.27</v>
      </c>
      <c r="J10" s="7">
        <f>'8'!M33</f>
        <v>87.72</v>
      </c>
      <c r="K10" s="7">
        <f>'8'!N33</f>
        <v>74.48</v>
      </c>
      <c r="L10" s="7">
        <f>'8'!O33</f>
        <v>1432.3400000000001</v>
      </c>
      <c r="M10" s="7">
        <f t="shared" si="2"/>
        <v>1594.54</v>
      </c>
      <c r="N10" s="7">
        <f t="shared" si="0"/>
        <v>7.97</v>
      </c>
      <c r="O10" s="7">
        <f t="shared" si="1"/>
        <v>1586.57</v>
      </c>
      <c r="P10" s="71" t="str">
        <f>'8'!B7</f>
        <v>MSF</v>
      </c>
      <c r="Q10" s="6" t="s">
        <v>1570</v>
      </c>
      <c r="R10" s="6">
        <f>'8'!$J$4</f>
        <v>0</v>
      </c>
      <c r="S10" s="6">
        <f>'8'!$K$5</f>
        <v>0</v>
      </c>
      <c r="T10" s="1">
        <v>8</v>
      </c>
      <c r="U10" s="1"/>
      <c r="V10" s="1"/>
    </row>
    <row r="11" spans="1:22" x14ac:dyDescent="0.2">
      <c r="A11" s="1">
        <v>9</v>
      </c>
      <c r="B11" s="146">
        <f>'9'!$B$4</f>
        <v>45497</v>
      </c>
      <c r="C11" s="149" t="str">
        <f>'9'!$B$3</f>
        <v>Tecnocostruzioni s.r.l.</v>
      </c>
      <c r="D11" s="143" t="str">
        <f>'9'!$B$5</f>
        <v>Millesimo</v>
      </c>
      <c r="E11" s="143" t="str">
        <f>'9'!$C$8</f>
        <v>G/A99/MIL/4444/0</v>
      </c>
      <c r="F11" s="89" t="str">
        <f>'9'!$B$8</f>
        <v>MIL_240724_Cabroni_MOA_T</v>
      </c>
      <c r="G11" s="7">
        <f>'9'!O30</f>
        <v>479.13</v>
      </c>
      <c r="H11" s="7">
        <f>'9'!O32</f>
        <v>38.909999999999997</v>
      </c>
      <c r="I11" s="7">
        <f>'9'!L30</f>
        <v>222.38</v>
      </c>
      <c r="J11" s="7">
        <f>'9'!M33</f>
        <v>65.510000000000005</v>
      </c>
      <c r="K11" s="7">
        <f>'9'!N33</f>
        <v>0</v>
      </c>
      <c r="L11" s="7">
        <f>'9'!O33</f>
        <v>440.22</v>
      </c>
      <c r="M11" s="7">
        <f t="shared" si="2"/>
        <v>505.73</v>
      </c>
      <c r="N11" s="7">
        <f t="shared" si="0"/>
        <v>2.5299999999999998</v>
      </c>
      <c r="O11" s="7">
        <f t="shared" si="1"/>
        <v>503.20000000000005</v>
      </c>
      <c r="P11" s="71" t="str">
        <f>'9'!B7</f>
        <v>MOA</v>
      </c>
      <c r="Q11" s="6" t="s">
        <v>1569</v>
      </c>
      <c r="R11" s="6">
        <f>'9'!$J$4</f>
        <v>0</v>
      </c>
      <c r="S11" s="6">
        <f>'9'!$K$5</f>
        <v>0</v>
      </c>
      <c r="T11" s="1">
        <v>9</v>
      </c>
      <c r="U11" s="1"/>
      <c r="V11" s="1"/>
    </row>
    <row r="12" spans="1:22" x14ac:dyDescent="0.2">
      <c r="A12" s="1">
        <v>10</v>
      </c>
      <c r="B12" s="146">
        <f>'10'!$B$4</f>
        <v>45498</v>
      </c>
      <c r="C12" s="149" t="str">
        <f>'10'!$B$3</f>
        <v>Tecnocostruzioni s.r.l.</v>
      </c>
      <c r="D12" s="143" t="str">
        <f>'10'!$B$5</f>
        <v>Cosseria</v>
      </c>
      <c r="E12" s="143" t="str">
        <f>'10'!$C$8</f>
        <v>I/A02/COS/M999/0</v>
      </c>
      <c r="F12" s="89" t="str">
        <f>'10'!$B$8</f>
        <v>COS_250724_CasaLidora_MSA_T</v>
      </c>
      <c r="G12" s="7">
        <f>'10'!O30</f>
        <v>870.74</v>
      </c>
      <c r="H12" s="7">
        <f>'10'!O32</f>
        <v>70.7</v>
      </c>
      <c r="I12" s="7">
        <f>'10'!L30</f>
        <v>379.63</v>
      </c>
      <c r="J12" s="7">
        <f>'10'!M33</f>
        <v>52.55</v>
      </c>
      <c r="K12" s="7">
        <f>'10'!N33</f>
        <v>0</v>
      </c>
      <c r="L12" s="7">
        <f>'10'!O33</f>
        <v>800.04</v>
      </c>
      <c r="M12" s="7">
        <f t="shared" si="2"/>
        <v>852.59</v>
      </c>
      <c r="N12" s="7">
        <f t="shared" si="0"/>
        <v>4.26</v>
      </c>
      <c r="O12" s="7">
        <f t="shared" si="1"/>
        <v>848.33</v>
      </c>
      <c r="P12" s="71" t="str">
        <f>'10'!B7</f>
        <v>MSA</v>
      </c>
      <c r="Q12" s="6" t="s">
        <v>1569</v>
      </c>
      <c r="R12" s="6" t="str">
        <f>'10'!$J$4</f>
        <v>S</v>
      </c>
      <c r="S12" s="6">
        <f>'10'!$K$5</f>
        <v>1</v>
      </c>
      <c r="T12" s="1">
        <v>10</v>
      </c>
      <c r="U12" s="1"/>
      <c r="V12" s="1"/>
    </row>
    <row r="13" spans="1:22" x14ac:dyDescent="0.2">
      <c r="A13" s="1">
        <v>13</v>
      </c>
      <c r="B13" s="146">
        <f>'13'!$B$4</f>
        <v>45475</v>
      </c>
      <c r="C13" s="149" t="str">
        <f>'13'!$B$3</f>
        <v>Tecnocostruzioni s.r.l.</v>
      </c>
      <c r="D13" s="143" t="str">
        <f>'13'!$B$5</f>
        <v>Carcare</v>
      </c>
      <c r="E13" s="143" t="str">
        <f>'13'!$C$8</f>
        <v>I/A02/CAR/M999/0</v>
      </c>
      <c r="F13" s="89" t="str">
        <f>'13'!$B$8</f>
        <v>CAR_030624_Nazionale_MSA_T</v>
      </c>
      <c r="G13" s="7">
        <f>'13'!O31</f>
        <v>265.37</v>
      </c>
      <c r="H13" s="7">
        <f>'13'!O33</f>
        <v>21.55</v>
      </c>
      <c r="I13" s="7">
        <f>'13'!L31</f>
        <v>149.97999999999999</v>
      </c>
      <c r="J13" s="7">
        <f>'13'!M34</f>
        <v>14.67</v>
      </c>
      <c r="K13" s="7">
        <f>'13'!N34</f>
        <v>148.96</v>
      </c>
      <c r="L13" s="7">
        <f>'13'!O34</f>
        <v>243.82</v>
      </c>
      <c r="M13" s="7">
        <f t="shared" si="2"/>
        <v>407.45</v>
      </c>
      <c r="N13" s="7">
        <f t="shared" si="0"/>
        <v>2.04</v>
      </c>
      <c r="O13" s="7">
        <f t="shared" si="1"/>
        <v>405.40999999999997</v>
      </c>
      <c r="P13" s="71" t="str">
        <f>'13'!B7</f>
        <v>MSA</v>
      </c>
      <c r="Q13" s="6" t="s">
        <v>1569</v>
      </c>
      <c r="R13" s="6">
        <f>'13'!$J$4</f>
        <v>0</v>
      </c>
      <c r="S13" s="6">
        <f>'13'!$K$5</f>
        <v>0</v>
      </c>
      <c r="T13" s="1">
        <v>13</v>
      </c>
      <c r="U13" s="1"/>
      <c r="V13" s="1"/>
    </row>
    <row r="14" spans="1:22" s="66" customFormat="1" x14ac:dyDescent="0.2">
      <c r="A14" s="1"/>
      <c r="B14" s="146"/>
      <c r="C14" s="150"/>
      <c r="D14" s="150"/>
      <c r="E14" s="150"/>
      <c r="F14" s="31" t="s">
        <v>388</v>
      </c>
      <c r="G14" s="4">
        <f>SUM(G3:G13)</f>
        <v>7577.33</v>
      </c>
      <c r="H14" s="4">
        <f>SUM(H3:H13)</f>
        <v>615.27</v>
      </c>
      <c r="I14" s="4">
        <f>SUM(I3:I13)</f>
        <v>3827.48</v>
      </c>
      <c r="J14" s="4">
        <f>SUM(J3:J13)</f>
        <v>563.36999999999989</v>
      </c>
      <c r="K14" s="4">
        <f>SUM(K3:K13)</f>
        <v>1131.31</v>
      </c>
      <c r="L14" s="4">
        <f>SUM(L3:L13)</f>
        <v>6962.06</v>
      </c>
      <c r="M14" s="4">
        <f>SUM(M3:M13)</f>
        <v>8656.7400000000016</v>
      </c>
      <c r="N14" s="4">
        <f>SUM(N3:N13)</f>
        <v>43.3</v>
      </c>
      <c r="O14" s="4">
        <f>SUM(O3:O13)</f>
        <v>8613.4399999999987</v>
      </c>
      <c r="P14" s="12"/>
      <c r="Q14" s="12"/>
      <c r="R14" s="12"/>
      <c r="S14" s="12"/>
      <c r="T14" s="30"/>
      <c r="U14" s="30"/>
      <c r="V14" s="30"/>
    </row>
    <row r="15" spans="1:22" s="66" customFormat="1" x14ac:dyDescent="0.2">
      <c r="B15" s="151"/>
      <c r="C15" s="151"/>
      <c r="D15" s="151"/>
      <c r="E15" s="151"/>
      <c r="F15" s="31" t="s">
        <v>1567</v>
      </c>
      <c r="G15" s="11">
        <f>SUMIF($Q$3:$Q$13,"MA24",G3:G13)</f>
        <v>4444</v>
      </c>
      <c r="H15" s="11">
        <f>SUMIF($Q$3:$Q$13,"MA24",H3:H13)</f>
        <v>360.84999999999997</v>
      </c>
      <c r="I15" s="11">
        <f>SUMIF($Q$3:$Q$13,"MA24",I3:I13)</f>
        <v>2552.4100000000003</v>
      </c>
      <c r="J15" s="11">
        <f>SUMIF($Q$3:$Q$13,"MA24",J3:J13)</f>
        <v>352.43</v>
      </c>
      <c r="K15" s="11">
        <f>SUMIF($Q$3:$Q$13,"MA24",K3:K13)</f>
        <v>554.09</v>
      </c>
      <c r="L15" s="11">
        <f>SUMIF($Q$3:$Q$13,"MA24",L3:L13)</f>
        <v>4083.15</v>
      </c>
      <c r="M15" s="11">
        <f>SUMIF($Q$3:$Q$13,"MA24",M3:M13)</f>
        <v>4989.6699999999992</v>
      </c>
      <c r="N15" s="11">
        <f>SUMIF($Q$3:$Q$13,"MA24",N3:N13)</f>
        <v>24.96</v>
      </c>
      <c r="O15" s="11">
        <f>SUMIF($Q$3:$Q$13,"MA24",O3:O13)</f>
        <v>4964.71</v>
      </c>
      <c r="P15" s="12"/>
      <c r="Q15" s="31"/>
      <c r="R15" s="31"/>
      <c r="S15" s="31"/>
      <c r="T15" s="30"/>
      <c r="U15" s="30"/>
      <c r="V15" s="30"/>
    </row>
    <row r="16" spans="1:22" s="66" customFormat="1" x14ac:dyDescent="0.2">
      <c r="F16" s="31" t="s">
        <v>1568</v>
      </c>
      <c r="G16" s="11">
        <f>SUMIF($Q$3:$Q$13,"MF24",G3:G13)</f>
        <v>3133.33</v>
      </c>
      <c r="H16" s="11">
        <f>SUMIF($Q$3:$Q$13,"MF24",H3:H13)</f>
        <v>254.42000000000002</v>
      </c>
      <c r="I16" s="11">
        <f>SUMIF($Q$3:$Q$13,"MF24",I3:I13)</f>
        <v>1275.07</v>
      </c>
      <c r="J16" s="11">
        <f>SUMIF($Q$3:$Q$13,"MF24",J3:J13)</f>
        <v>210.94</v>
      </c>
      <c r="K16" s="11">
        <f>SUMIF($Q$3:$Q$13,"MF24",K3:K13)</f>
        <v>577.22</v>
      </c>
      <c r="L16" s="11">
        <f>SUMIF($Q$3:$Q$13,"MF24",L3:L13)</f>
        <v>2878.9100000000003</v>
      </c>
      <c r="M16" s="11">
        <f>SUMIF($Q$3:$Q$13,"MF24",M3:M13)</f>
        <v>3667.0699999999997</v>
      </c>
      <c r="N16" s="11">
        <f>SUMIF($Q$3:$Q$13,"MF24",N3:N13)</f>
        <v>18.34</v>
      </c>
      <c r="O16" s="11">
        <f>SUMIF($Q$3:$Q$13,"MF24",O3:O13)</f>
        <v>3648.7299999999996</v>
      </c>
      <c r="P16" s="12"/>
      <c r="Q16" s="10"/>
      <c r="R16" s="10"/>
      <c r="S16" s="10"/>
    </row>
    <row r="17" spans="1:19" s="66" customFormat="1" x14ac:dyDescent="0.2">
      <c r="F17" s="31" t="s">
        <v>1566</v>
      </c>
      <c r="G17" s="11">
        <f>SUMIF($Q$3:$Q$13,"MAF24",G3:G13)</f>
        <v>0</v>
      </c>
      <c r="H17" s="11">
        <f>SUMIF($Q$3:$Q$13,"MAF24",H3:H13)</f>
        <v>0</v>
      </c>
      <c r="I17" s="11">
        <f>SUMIF($Q$3:$Q$13,"MAF24",I3:I13)</f>
        <v>0</v>
      </c>
      <c r="J17" s="11">
        <f>SUMIF($Q$3:$Q$13,"MAF24",J3:J13)</f>
        <v>0</v>
      </c>
      <c r="K17" s="11">
        <f>SUMIF($Q$3:$Q$13,"MAF24",K3:K13)</f>
        <v>0</v>
      </c>
      <c r="L17" s="11">
        <f>SUMIF($Q$3:$Q$13,"MAF24",L3:L13)</f>
        <v>0</v>
      </c>
      <c r="M17" s="11">
        <f>SUMIF($Q$3:$Q$13,"MAF24",M3:M13)</f>
        <v>0</v>
      </c>
      <c r="N17" s="11">
        <f>SUMIF($Q$3:$Q$13,"MAF24",N3:N13)</f>
        <v>0</v>
      </c>
      <c r="O17" s="11">
        <f>SUMIF($Q$3:$Q$13,"MAF24",O3:O13)</f>
        <v>0</v>
      </c>
      <c r="P17" s="12"/>
      <c r="Q17" s="10"/>
      <c r="R17" s="10"/>
      <c r="S17" s="10"/>
    </row>
    <row r="18" spans="1:19" s="66" customFormat="1" x14ac:dyDescent="0.2">
      <c r="A18" s="10"/>
      <c r="B18" s="10"/>
      <c r="C18" s="10"/>
      <c r="D18" s="10"/>
      <c r="E18" s="10"/>
      <c r="F18" s="12" t="s">
        <v>387</v>
      </c>
      <c r="G18" s="11">
        <f>SUMIF($Q$3:$Q$13,"Affidamento",G3:G13)</f>
        <v>0</v>
      </c>
      <c r="H18" s="11">
        <f>SUMIF($Q$3:$Q$13,"Affidamento",H3:H13)</f>
        <v>0</v>
      </c>
      <c r="I18" s="11">
        <f>SUMIF($Q$3:$Q$13,"Affidamento",I3:I13)</f>
        <v>0</v>
      </c>
      <c r="J18" s="11">
        <f>SUMIF($Q$3:$Q$13,"Affidamento",J3:J13)</f>
        <v>0</v>
      </c>
      <c r="K18" s="11">
        <f>SUMIF($Q$3:$Q$13,"Affidamento",K3:K13)</f>
        <v>0</v>
      </c>
      <c r="L18" s="11">
        <f>SUMIF($Q$3:$Q$13,"Affidamento",L3:L13)</f>
        <v>0</v>
      </c>
      <c r="M18" s="11">
        <f>SUMIF($Q$3:$Q$13,"Affidamento",M3:M13)</f>
        <v>0</v>
      </c>
      <c r="N18" s="11">
        <f>SUMIF($Q$3:$Q$13,"Affidamento",N3:N13)</f>
        <v>0</v>
      </c>
      <c r="O18" s="11">
        <f>SUMIF($Q$3:$Q$13,"Affidamento",O3:O13)</f>
        <v>0</v>
      </c>
      <c r="P18" s="12"/>
      <c r="Q18" s="10"/>
      <c r="R18" s="10"/>
      <c r="S18" s="10"/>
    </row>
    <row r="19" spans="1:19" x14ac:dyDescent="0.2">
      <c r="F19" s="115" t="s">
        <v>11</v>
      </c>
      <c r="G19" s="114">
        <f>G15+G16+G17+G18</f>
        <v>7577.33</v>
      </c>
      <c r="H19" s="114">
        <f t="shared" ref="H19:K19" si="3">H15+H16+H17+H18</f>
        <v>615.27</v>
      </c>
      <c r="I19" s="114">
        <f t="shared" si="3"/>
        <v>3827.4800000000005</v>
      </c>
      <c r="J19" s="114">
        <f t="shared" si="3"/>
        <v>563.37</v>
      </c>
      <c r="K19" s="114">
        <f t="shared" si="3"/>
        <v>1131.31</v>
      </c>
      <c r="L19" s="114">
        <f>L15+L16+L17+L18</f>
        <v>6962.06</v>
      </c>
      <c r="M19" s="114">
        <f t="shared" ref="M19" si="4">M15+M16+M17+M18</f>
        <v>8656.739999999998</v>
      </c>
      <c r="N19" s="114">
        <f t="shared" ref="N19" si="5">N15+N16+N17+N18</f>
        <v>43.3</v>
      </c>
      <c r="O19" s="114">
        <f>ROUND((O15+O16+O17+O18),2)</f>
        <v>8613.44</v>
      </c>
    </row>
    <row r="20" spans="1:19" x14ac:dyDescent="0.2">
      <c r="A20" s="8"/>
      <c r="B20" s="8"/>
      <c r="C20" s="8"/>
      <c r="D20" s="8"/>
      <c r="E20" s="8"/>
      <c r="F20" s="116"/>
      <c r="G20" s="117" t="str">
        <f>IF(G19=G14,"ok","occhio")</f>
        <v>ok</v>
      </c>
      <c r="H20" s="117" t="str">
        <f>IF(H19=H14,"ok","occhio")</f>
        <v>ok</v>
      </c>
      <c r="I20" s="117" t="str">
        <f>IF(I19=I14,"ok","occhio")</f>
        <v>ok</v>
      </c>
      <c r="J20" s="117" t="str">
        <f t="shared" ref="J20:O20" si="6">IF(J19=J14,"ok","occhio")</f>
        <v>ok</v>
      </c>
      <c r="K20" s="117" t="str">
        <f t="shared" si="6"/>
        <v>ok</v>
      </c>
      <c r="L20" s="117" t="str">
        <f t="shared" si="6"/>
        <v>ok</v>
      </c>
      <c r="M20" s="117" t="str">
        <f t="shared" si="6"/>
        <v>ok</v>
      </c>
      <c r="N20" s="117" t="str">
        <f t="shared" si="6"/>
        <v>ok</v>
      </c>
      <c r="O20" s="117" t="str">
        <f t="shared" si="6"/>
        <v>ok</v>
      </c>
      <c r="P20" s="113"/>
      <c r="Q20" s="8"/>
      <c r="R20" s="8"/>
      <c r="S20" s="8"/>
    </row>
    <row r="21" spans="1:19" x14ac:dyDescent="0.2">
      <c r="A21" s="8"/>
      <c r="B21" s="8"/>
      <c r="C21" s="8"/>
      <c r="D21" s="8"/>
      <c r="E21" s="8"/>
      <c r="F21" s="236" t="s">
        <v>11</v>
      </c>
      <c r="G21" s="237"/>
      <c r="H21" s="237"/>
      <c r="I21" s="237"/>
      <c r="J21" s="237"/>
      <c r="K21" s="237"/>
      <c r="L21" s="238"/>
      <c r="M21" s="117">
        <f>'P.I. indennità mensile h2o'!O32+'P.I. indennità mensile fgn'!O32+'3'!O34+'4'!O34+'5'!O36+'6'!O34+'7'!O35+'8'!O34+'9'!O34+'10'!O34+'11'!O34+'12'!O34+'13'!O35+'14'!O34+'15'!O34+'16'!O34+'17'!O34+'18'!O34+'19'!O34+'20'!O34+'21'!O34+'22'!O34+'23'!O34+'24'!O34+'25'!O34+'26'!O34+'27'!O34+'28'!O34+'29'!O34+'30'!O34+'31'!O34+'32'!O34+'33'!O34+'34'!O34+'35'!O34+'36'!O34+'37'!O34+'38'!O34+'39'!O34+'40'!O34+'Servizi '!O32</f>
        <v>8656.7400000000016</v>
      </c>
      <c r="N21" s="118" t="str">
        <f>IF(M14=M21,"OK","NO")</f>
        <v>OK</v>
      </c>
      <c r="O21" s="32"/>
      <c r="Q21" s="27"/>
      <c r="R21" s="27"/>
      <c r="S21" s="27"/>
    </row>
    <row r="22" spans="1:19" ht="15" customHeight="1" x14ac:dyDescent="0.2"/>
  </sheetData>
  <mergeCells count="2">
    <mergeCell ref="F21:L21"/>
    <mergeCell ref="A1:T1"/>
  </mergeCells>
  <phoneticPr fontId="16" type="noConversion"/>
  <pageMargins left="0.7" right="0.7" top="0.75" bottom="0.75" header="0.3" footer="0.3"/>
  <pageSetup paperSize="9" scale="26"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F00-000000000000}">
          <x14:formula1>
            <xm:f>Appoggio!$B$2:$B$5</xm:f>
          </x14:formula1>
          <xm:sqref>Q3:Q13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pageSetUpPr fitToPage="1"/>
  </sheetPr>
  <dimension ref="A1:I49"/>
  <sheetViews>
    <sheetView zoomScaleNormal="100" workbookViewId="0">
      <selection activeCell="G21" sqref="G21"/>
    </sheetView>
  </sheetViews>
  <sheetFormatPr defaultRowHeight="15" x14ac:dyDescent="0.25"/>
  <cols>
    <col min="1" max="1" width="12.7109375" bestFit="1" customWidth="1"/>
    <col min="2" max="2" width="17.5703125" bestFit="1" customWidth="1"/>
    <col min="3" max="3" width="10.140625" customWidth="1"/>
    <col min="4" max="4" width="18.42578125" customWidth="1"/>
    <col min="5" max="5" width="19.140625" bestFit="1" customWidth="1"/>
    <col min="6" max="6" width="15" bestFit="1" customWidth="1"/>
    <col min="7" max="7" width="12.7109375" bestFit="1" customWidth="1"/>
    <col min="8" max="8" width="26.140625" bestFit="1" customWidth="1"/>
    <col min="9" max="9" width="38.28515625" bestFit="1" customWidth="1"/>
  </cols>
  <sheetData>
    <row r="1" spans="1:9" ht="106.5" customHeight="1" x14ac:dyDescent="0.25">
      <c r="A1" s="28"/>
      <c r="B1" s="241" t="s">
        <v>385</v>
      </c>
      <c r="C1" s="241"/>
      <c r="D1" s="241"/>
      <c r="E1" s="241"/>
      <c r="F1" s="241"/>
      <c r="G1" s="241"/>
      <c r="H1" s="241"/>
      <c r="I1" s="241"/>
    </row>
    <row r="2" spans="1:9" ht="28.5" customHeight="1" x14ac:dyDescent="0.25">
      <c r="A2" s="242" t="s">
        <v>1630</v>
      </c>
      <c r="B2" s="242"/>
      <c r="C2" s="242"/>
      <c r="D2" s="242"/>
      <c r="E2" s="242"/>
      <c r="F2" s="242"/>
      <c r="G2" s="242"/>
      <c r="H2" s="242"/>
      <c r="I2" s="242"/>
    </row>
    <row r="3" spans="1:9" ht="33.75" customHeight="1" x14ac:dyDescent="0.25">
      <c r="A3" s="242"/>
      <c r="B3" s="242"/>
      <c r="C3" s="242"/>
      <c r="D3" s="242"/>
      <c r="E3" s="242"/>
      <c r="F3" s="242"/>
      <c r="G3" s="242"/>
      <c r="H3" s="242"/>
      <c r="I3" s="242"/>
    </row>
    <row r="4" spans="1:9" x14ac:dyDescent="0.25">
      <c r="A4" s="242"/>
      <c r="B4" s="242"/>
      <c r="C4" s="242"/>
      <c r="D4" s="242"/>
      <c r="E4" s="242"/>
      <c r="F4" s="242"/>
      <c r="G4" s="242"/>
      <c r="H4" s="242"/>
      <c r="I4" s="242"/>
    </row>
    <row r="5" spans="1:9" ht="20.25" customHeight="1" x14ac:dyDescent="0.25">
      <c r="A5" s="243" t="s">
        <v>382</v>
      </c>
      <c r="B5" s="243"/>
      <c r="C5" s="243"/>
      <c r="D5" s="243"/>
      <c r="E5" s="243"/>
      <c r="F5" s="23"/>
      <c r="H5" s="15" t="s">
        <v>383</v>
      </c>
      <c r="I5" s="110">
        <f>INTESTAZIONE!B5</f>
        <v>45504</v>
      </c>
    </row>
    <row r="6" spans="1:9" ht="19.5" customHeight="1" x14ac:dyDescent="0.25">
      <c r="A6" s="22"/>
      <c r="B6" s="22"/>
      <c r="C6" s="22"/>
      <c r="D6" s="22"/>
      <c r="E6" s="22"/>
      <c r="F6" s="23"/>
      <c r="G6" s="15"/>
      <c r="H6" s="20"/>
      <c r="I6" s="29"/>
    </row>
    <row r="7" spans="1:9" ht="25.5" x14ac:dyDescent="0.25">
      <c r="A7" s="24" t="s">
        <v>0</v>
      </c>
      <c r="B7" s="25" t="str">
        <f>INTESTAZIONE!B2</f>
        <v>Tecnocostruzioni s.r.l.</v>
      </c>
      <c r="C7" s="20"/>
      <c r="D7" s="20"/>
      <c r="E7" s="20"/>
      <c r="F7" s="20"/>
      <c r="G7" s="20"/>
      <c r="H7" s="20"/>
      <c r="I7" s="29"/>
    </row>
    <row r="8" spans="1:9" ht="17.25" customHeight="1" x14ac:dyDescent="0.25">
      <c r="A8" s="20"/>
      <c r="B8" s="20"/>
      <c r="C8" s="20"/>
      <c r="D8" s="20"/>
      <c r="E8" s="20"/>
      <c r="F8" s="20"/>
      <c r="G8" s="20"/>
      <c r="H8" s="20"/>
      <c r="I8" s="29"/>
    </row>
    <row r="9" spans="1:9" ht="63.75" x14ac:dyDescent="0.25">
      <c r="A9" s="3" t="str">
        <f>'Riassuntivo mese'!B2</f>
        <v>Data</v>
      </c>
      <c r="B9" s="3" t="str">
        <f>'Riassuntivo mese'!G2</f>
        <v>Importo lordo lavori soggetto a R/A</v>
      </c>
      <c r="C9" s="3" t="str">
        <f>'Riassuntivo mese'!H2</f>
        <v>Importo ribasso d'asta</v>
      </c>
      <c r="D9" s="3" t="str">
        <f>'Riassuntivo mese'!I2</f>
        <v>Importo lordo manodopera soggetto a R/A</v>
      </c>
      <c r="E9" s="3" t="str">
        <f>'Riassuntivo mese'!J2</f>
        <v>Importo oneri sicurezza non soggetto a R/A</v>
      </c>
      <c r="F9" s="3" t="str">
        <f>'Riassuntivo mese'!K2</f>
        <v>Importo manodopera non soggetto a R/A</v>
      </c>
      <c r="G9" s="3" t="str">
        <f>'Riassuntivo mese'!L2</f>
        <v>Importo lavori al netto del R/A</v>
      </c>
      <c r="H9" s="3" t="str">
        <f>'Riassuntivo mese'!M2</f>
        <v>Importo totale</v>
      </c>
      <c r="I9" s="123" t="s">
        <v>384</v>
      </c>
    </row>
    <row r="10" spans="1:9" x14ac:dyDescent="0.25">
      <c r="A10" s="159" t="str">
        <f>INTESTAZIONE!E22</f>
        <v>02/09/2024</v>
      </c>
      <c r="B10" s="138">
        <f>'Riassuntivo mese'!G15</f>
        <v>4444</v>
      </c>
      <c r="C10" s="138">
        <f>'Riassuntivo mese'!H15</f>
        <v>360.84999999999997</v>
      </c>
      <c r="D10" s="138">
        <f>'Riassuntivo mese'!I15</f>
        <v>2552.4100000000003</v>
      </c>
      <c r="E10" s="138">
        <f>'Riassuntivo mese'!J15</f>
        <v>352.43</v>
      </c>
      <c r="F10" s="26">
        <f>'Riassuntivo mese'!K15</f>
        <v>554.09</v>
      </c>
      <c r="G10" s="26">
        <f>'Riassuntivo mese'!L15</f>
        <v>4083.15</v>
      </c>
      <c r="H10" s="26">
        <f>'Riassuntivo mese'!M15</f>
        <v>4989.6699999999992</v>
      </c>
      <c r="I10" s="1" t="str">
        <f>INTESTAZIONE!F6</f>
        <v>Affidamento Prot. n° 736 del 29/12/2023</v>
      </c>
    </row>
    <row r="11" spans="1:9" x14ac:dyDescent="0.25">
      <c r="B11" s="139"/>
      <c r="C11" s="139"/>
      <c r="D11" s="139"/>
      <c r="E11" s="139"/>
    </row>
    <row r="12" spans="1:9" x14ac:dyDescent="0.25">
      <c r="B12" s="139"/>
      <c r="C12" s="139"/>
      <c r="D12" s="139"/>
      <c r="E12" s="139"/>
    </row>
    <row r="13" spans="1:9" x14ac:dyDescent="0.25">
      <c r="B13" s="139"/>
      <c r="C13" s="139"/>
      <c r="D13" s="139"/>
      <c r="E13" s="139"/>
    </row>
    <row r="14" spans="1:9" x14ac:dyDescent="0.25">
      <c r="B14" s="139"/>
      <c r="C14" s="139"/>
      <c r="D14" s="139"/>
      <c r="E14" s="139"/>
    </row>
    <row r="15" spans="1:9" x14ac:dyDescent="0.25">
      <c r="B15" s="139"/>
      <c r="C15" s="139"/>
      <c r="D15" s="139"/>
      <c r="E15" s="139"/>
    </row>
    <row r="16" spans="1:9" x14ac:dyDescent="0.25">
      <c r="B16" s="139"/>
      <c r="C16" s="139"/>
      <c r="D16" s="139"/>
      <c r="E16" s="139"/>
    </row>
    <row r="17" spans="2:5" x14ac:dyDescent="0.25">
      <c r="B17" s="139"/>
      <c r="C17" s="139"/>
      <c r="D17" s="139"/>
      <c r="E17" s="139"/>
    </row>
    <row r="18" spans="2:5" x14ac:dyDescent="0.25">
      <c r="B18" s="139"/>
      <c r="C18" s="139"/>
      <c r="D18" s="139"/>
      <c r="E18" s="139"/>
    </row>
    <row r="19" spans="2:5" x14ac:dyDescent="0.25">
      <c r="B19" s="139"/>
      <c r="C19" s="139"/>
      <c r="D19" s="139"/>
      <c r="E19" s="139"/>
    </row>
    <row r="20" spans="2:5" x14ac:dyDescent="0.25">
      <c r="B20" s="139"/>
      <c r="C20" s="139"/>
      <c r="D20" s="139"/>
      <c r="E20" s="139"/>
    </row>
    <row r="21" spans="2:5" x14ac:dyDescent="0.25">
      <c r="B21" s="139"/>
      <c r="C21" s="139"/>
      <c r="D21" s="139"/>
      <c r="E21" s="139"/>
    </row>
    <row r="22" spans="2:5" x14ac:dyDescent="0.25">
      <c r="B22" s="139"/>
      <c r="C22" s="139"/>
      <c r="D22" s="139"/>
      <c r="E22" s="139"/>
    </row>
    <row r="23" spans="2:5" x14ac:dyDescent="0.25">
      <c r="B23" s="139"/>
      <c r="C23" s="139"/>
      <c r="D23" s="139"/>
      <c r="E23" s="139"/>
    </row>
    <row r="24" spans="2:5" x14ac:dyDescent="0.25">
      <c r="B24" s="139"/>
      <c r="C24" s="139"/>
      <c r="D24" s="139"/>
      <c r="E24" s="139"/>
    </row>
    <row r="25" spans="2:5" x14ac:dyDescent="0.25">
      <c r="B25" s="139"/>
      <c r="C25" s="139"/>
      <c r="D25" s="139"/>
      <c r="E25" s="139"/>
    </row>
    <row r="26" spans="2:5" x14ac:dyDescent="0.25">
      <c r="B26" s="139"/>
      <c r="C26" s="139"/>
      <c r="D26" s="139"/>
      <c r="E26" s="139"/>
    </row>
    <row r="27" spans="2:5" x14ac:dyDescent="0.25">
      <c r="B27" s="139"/>
      <c r="C27" s="139"/>
      <c r="D27" s="139"/>
      <c r="E27" s="139"/>
    </row>
    <row r="28" spans="2:5" x14ac:dyDescent="0.25">
      <c r="B28" s="139"/>
      <c r="C28" s="139"/>
      <c r="D28" s="139"/>
      <c r="E28" s="139"/>
    </row>
    <row r="29" spans="2:5" x14ac:dyDescent="0.25">
      <c r="B29" s="139"/>
      <c r="C29" s="139"/>
      <c r="D29" s="139"/>
      <c r="E29" s="139"/>
    </row>
    <row r="30" spans="2:5" x14ac:dyDescent="0.25">
      <c r="B30" s="139"/>
      <c r="C30" s="139"/>
      <c r="D30" s="139"/>
      <c r="E30" s="139"/>
    </row>
    <row r="31" spans="2:5" x14ac:dyDescent="0.25">
      <c r="B31" s="139"/>
      <c r="C31" s="139"/>
      <c r="D31" s="139"/>
      <c r="E31" s="139"/>
    </row>
    <row r="32" spans="2:5" x14ac:dyDescent="0.25">
      <c r="B32" s="139"/>
      <c r="C32" s="139"/>
      <c r="D32" s="139"/>
      <c r="E32" s="139"/>
    </row>
    <row r="33" spans="2:5" x14ac:dyDescent="0.25">
      <c r="B33" s="139"/>
      <c r="C33" s="139"/>
      <c r="D33" s="139"/>
      <c r="E33" s="139"/>
    </row>
    <row r="34" spans="2:5" x14ac:dyDescent="0.25">
      <c r="B34" s="139"/>
      <c r="C34" s="139"/>
      <c r="D34" s="139"/>
      <c r="E34" s="139"/>
    </row>
    <row r="35" spans="2:5" x14ac:dyDescent="0.25">
      <c r="B35" s="139"/>
      <c r="C35" s="139"/>
      <c r="D35" s="139"/>
      <c r="E35" s="139"/>
    </row>
    <row r="36" spans="2:5" x14ac:dyDescent="0.25">
      <c r="B36" s="139"/>
      <c r="C36" s="139"/>
      <c r="D36" s="139"/>
      <c r="E36" s="139"/>
    </row>
    <row r="37" spans="2:5" x14ac:dyDescent="0.25">
      <c r="B37" s="139"/>
      <c r="C37" s="139"/>
      <c r="D37" s="139"/>
      <c r="E37" s="139"/>
    </row>
    <row r="38" spans="2:5" x14ac:dyDescent="0.25">
      <c r="B38" s="139"/>
      <c r="C38" s="139"/>
      <c r="D38" s="139"/>
      <c r="E38" s="139"/>
    </row>
    <row r="39" spans="2:5" x14ac:dyDescent="0.25">
      <c r="B39" s="139"/>
      <c r="C39" s="139"/>
      <c r="D39" s="139"/>
      <c r="E39" s="139"/>
    </row>
    <row r="40" spans="2:5" x14ac:dyDescent="0.25">
      <c r="B40" s="139"/>
      <c r="C40" s="139"/>
      <c r="D40" s="139"/>
      <c r="E40" s="139"/>
    </row>
    <row r="41" spans="2:5" x14ac:dyDescent="0.25">
      <c r="B41" s="139"/>
      <c r="C41" s="139"/>
      <c r="D41" s="139"/>
      <c r="E41" s="139"/>
    </row>
    <row r="42" spans="2:5" x14ac:dyDescent="0.25">
      <c r="B42" s="139"/>
      <c r="C42" s="139"/>
      <c r="D42" s="139"/>
      <c r="E42" s="139"/>
    </row>
    <row r="43" spans="2:5" x14ac:dyDescent="0.25">
      <c r="B43" s="139"/>
      <c r="C43" s="139"/>
      <c r="D43" s="139"/>
      <c r="E43" s="139"/>
    </row>
    <row r="44" spans="2:5" x14ac:dyDescent="0.25">
      <c r="B44" s="139"/>
      <c r="C44" s="139"/>
      <c r="D44" s="139"/>
      <c r="E44" s="139"/>
    </row>
    <row r="45" spans="2:5" x14ac:dyDescent="0.25">
      <c r="B45" s="139"/>
      <c r="C45" s="139"/>
      <c r="D45" s="139"/>
      <c r="E45" s="139"/>
    </row>
    <row r="48" spans="2:5" ht="12" customHeight="1" x14ac:dyDescent="0.25"/>
    <row r="49" ht="3" customHeight="1" x14ac:dyDescent="0.25"/>
  </sheetData>
  <mergeCells count="3">
    <mergeCell ref="B1:I1"/>
    <mergeCell ref="A2:I4"/>
    <mergeCell ref="A5:E5"/>
  </mergeCells>
  <pageMargins left="0.7" right="0.7" top="0.75" bottom="0.75" header="0.3" footer="0.3"/>
  <pageSetup paperSize="9" scale="77" fitToHeight="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0000"/>
    <pageSetUpPr fitToPage="1"/>
  </sheetPr>
  <dimension ref="A1:I49"/>
  <sheetViews>
    <sheetView zoomScaleNormal="100" workbookViewId="0">
      <selection activeCell="I10" sqref="A9:I10"/>
    </sheetView>
  </sheetViews>
  <sheetFormatPr defaultRowHeight="15" x14ac:dyDescent="0.25"/>
  <cols>
    <col min="1" max="1" width="12.7109375" bestFit="1" customWidth="1"/>
    <col min="2" max="2" width="16.7109375" customWidth="1"/>
    <col min="3" max="3" width="10.140625" customWidth="1"/>
    <col min="4" max="4" width="18.42578125" customWidth="1"/>
    <col min="5" max="5" width="19.140625" bestFit="1" customWidth="1"/>
    <col min="6" max="6" width="15" bestFit="1" customWidth="1"/>
    <col min="7" max="7" width="12.7109375" bestFit="1" customWidth="1"/>
    <col min="8" max="8" width="26.140625" bestFit="1" customWidth="1"/>
    <col min="9" max="9" width="38.28515625" bestFit="1" customWidth="1"/>
  </cols>
  <sheetData>
    <row r="1" spans="1:9" ht="106.5" customHeight="1" x14ac:dyDescent="0.25">
      <c r="A1" s="28"/>
      <c r="B1" s="241" t="s">
        <v>385</v>
      </c>
      <c r="C1" s="241"/>
      <c r="D1" s="241"/>
      <c r="E1" s="241"/>
      <c r="F1" s="241"/>
      <c r="G1" s="241"/>
      <c r="H1" s="241"/>
      <c r="I1" s="241"/>
    </row>
    <row r="2" spans="1:9" ht="28.5" customHeight="1" x14ac:dyDescent="0.25">
      <c r="A2" s="242" t="s">
        <v>1631</v>
      </c>
      <c r="B2" s="242"/>
      <c r="C2" s="242"/>
      <c r="D2" s="242"/>
      <c r="E2" s="242"/>
      <c r="F2" s="242"/>
      <c r="G2" s="242"/>
      <c r="H2" s="242"/>
      <c r="I2" s="242"/>
    </row>
    <row r="3" spans="1:9" ht="33.75" customHeight="1" x14ac:dyDescent="0.25">
      <c r="A3" s="242"/>
      <c r="B3" s="242"/>
      <c r="C3" s="242"/>
      <c r="D3" s="242"/>
      <c r="E3" s="242"/>
      <c r="F3" s="242"/>
      <c r="G3" s="242"/>
      <c r="H3" s="242"/>
      <c r="I3" s="242"/>
    </row>
    <row r="4" spans="1:9" x14ac:dyDescent="0.25">
      <c r="A4" s="242"/>
      <c r="B4" s="242"/>
      <c r="C4" s="242"/>
      <c r="D4" s="242"/>
      <c r="E4" s="242"/>
      <c r="F4" s="242"/>
      <c r="G4" s="242"/>
      <c r="H4" s="242"/>
      <c r="I4" s="242"/>
    </row>
    <row r="5" spans="1:9" ht="20.25" customHeight="1" x14ac:dyDescent="0.25">
      <c r="A5" s="243" t="s">
        <v>382</v>
      </c>
      <c r="B5" s="243"/>
      <c r="C5" s="243"/>
      <c r="D5" s="243"/>
      <c r="E5" s="243"/>
      <c r="F5" s="23"/>
      <c r="H5" s="15" t="s">
        <v>383</v>
      </c>
      <c r="I5" s="110">
        <f>INTESTAZIONE!B5</f>
        <v>45504</v>
      </c>
    </row>
    <row r="6" spans="1:9" ht="19.5" customHeight="1" x14ac:dyDescent="0.25">
      <c r="A6" s="22"/>
      <c r="B6" s="22"/>
      <c r="C6" s="22"/>
      <c r="D6" s="22"/>
      <c r="E6" s="22"/>
      <c r="F6" s="23"/>
      <c r="G6" s="15"/>
      <c r="H6" s="20"/>
      <c r="I6" s="29"/>
    </row>
    <row r="7" spans="1:9" ht="25.5" x14ac:dyDescent="0.25">
      <c r="A7" s="24" t="s">
        <v>0</v>
      </c>
      <c r="B7" s="25" t="str">
        <f>INTESTAZIONE!B2</f>
        <v>Tecnocostruzioni s.r.l.</v>
      </c>
      <c r="C7" s="20"/>
      <c r="D7" s="20"/>
      <c r="E7" s="20"/>
      <c r="F7" s="20"/>
      <c r="G7" s="20"/>
      <c r="H7" s="20"/>
      <c r="I7" s="29"/>
    </row>
    <row r="8" spans="1:9" ht="17.25" customHeight="1" x14ac:dyDescent="0.25">
      <c r="A8" s="20"/>
      <c r="B8" s="20"/>
      <c r="C8" s="20"/>
      <c r="D8" s="20"/>
      <c r="E8" s="20"/>
      <c r="F8" s="20"/>
      <c r="G8" s="20"/>
      <c r="H8" s="20"/>
      <c r="I8" s="29"/>
    </row>
    <row r="9" spans="1:9" ht="63.75" x14ac:dyDescent="0.25">
      <c r="A9" s="2" t="str">
        <f>'Riassuntivo mese'!B2</f>
        <v>Data</v>
      </c>
      <c r="B9" s="137" t="str">
        <f>'Riassuntivo mese'!G2</f>
        <v>Importo lordo lavori soggetto a R/A</v>
      </c>
      <c r="C9" s="137" t="str">
        <f>'Riassuntivo mese'!H2</f>
        <v>Importo ribasso d'asta</v>
      </c>
      <c r="D9" s="137" t="str">
        <f>'Riassuntivo mese'!I2</f>
        <v>Importo lordo manodopera soggetto a R/A</v>
      </c>
      <c r="E9" s="137" t="str">
        <f>'Riassuntivo mese'!J2</f>
        <v>Importo oneri sicurezza non soggetto a R/A</v>
      </c>
      <c r="F9" s="3" t="str">
        <f>'Riassuntivo mese'!K2</f>
        <v>Importo manodopera non soggetto a R/A</v>
      </c>
      <c r="G9" s="3" t="str">
        <f>'Riassuntivo mese'!L2</f>
        <v>Importo lavori al netto del R/A</v>
      </c>
      <c r="H9" s="3" t="str">
        <f>'Riassuntivo mese'!M2</f>
        <v>Importo totale</v>
      </c>
      <c r="I9" s="123" t="s">
        <v>384</v>
      </c>
    </row>
    <row r="10" spans="1:9" x14ac:dyDescent="0.25">
      <c r="A10" s="159" t="str">
        <f>INTESTAZIONE!E23</f>
        <v>02/09/2024</v>
      </c>
      <c r="B10" s="138">
        <f>'Riassuntivo mese'!G16</f>
        <v>3133.33</v>
      </c>
      <c r="C10" s="138">
        <f>'Riassuntivo mese'!H16</f>
        <v>254.42000000000002</v>
      </c>
      <c r="D10" s="138">
        <f>'Riassuntivo mese'!I16</f>
        <v>1275.07</v>
      </c>
      <c r="E10" s="138">
        <f>'Riassuntivo mese'!J16</f>
        <v>210.94</v>
      </c>
      <c r="F10" s="26">
        <f>'Riassuntivo mese'!K16</f>
        <v>577.22</v>
      </c>
      <c r="G10" s="26">
        <f>'Riassuntivo mese'!L16</f>
        <v>2878.9100000000003</v>
      </c>
      <c r="H10" s="26">
        <f>'Riassuntivo mese'!M16</f>
        <v>3667.0699999999997</v>
      </c>
      <c r="I10" s="1" t="str">
        <f>INTESTAZIONE!F7</f>
        <v>Affidamento Prot. n° 739 del 29/12/2023</v>
      </c>
    </row>
    <row r="11" spans="1:9" x14ac:dyDescent="0.25">
      <c r="B11" s="139"/>
      <c r="C11" s="139"/>
      <c r="D11" s="139"/>
      <c r="E11" s="139"/>
    </row>
    <row r="12" spans="1:9" x14ac:dyDescent="0.25">
      <c r="B12" s="139"/>
      <c r="C12" s="139"/>
      <c r="D12" s="139"/>
      <c r="E12" s="139"/>
    </row>
    <row r="13" spans="1:9" x14ac:dyDescent="0.25">
      <c r="B13" s="139"/>
      <c r="C13" s="139"/>
      <c r="D13" s="139"/>
      <c r="E13" s="139"/>
    </row>
    <row r="14" spans="1:9" x14ac:dyDescent="0.25">
      <c r="B14" s="139"/>
      <c r="C14" s="139"/>
      <c r="D14" s="139"/>
      <c r="E14" s="139"/>
    </row>
    <row r="15" spans="1:9" x14ac:dyDescent="0.25">
      <c r="B15" s="139"/>
      <c r="C15" s="139"/>
      <c r="D15" s="139"/>
      <c r="E15" s="139"/>
    </row>
    <row r="16" spans="1:9" x14ac:dyDescent="0.25">
      <c r="B16" s="139"/>
      <c r="C16" s="139"/>
      <c r="D16" s="139"/>
      <c r="E16" s="139"/>
    </row>
    <row r="17" spans="2:5" x14ac:dyDescent="0.25">
      <c r="B17" s="139"/>
      <c r="C17" s="139"/>
      <c r="D17" s="139"/>
      <c r="E17" s="139"/>
    </row>
    <row r="18" spans="2:5" x14ac:dyDescent="0.25">
      <c r="B18" s="139"/>
      <c r="C18" s="139"/>
      <c r="D18" s="139"/>
      <c r="E18" s="139"/>
    </row>
    <row r="19" spans="2:5" x14ac:dyDescent="0.25">
      <c r="B19" s="139"/>
      <c r="C19" s="139"/>
      <c r="D19" s="139"/>
      <c r="E19" s="139"/>
    </row>
    <row r="20" spans="2:5" x14ac:dyDescent="0.25">
      <c r="B20" s="139"/>
      <c r="C20" s="139"/>
      <c r="D20" s="139"/>
      <c r="E20" s="139"/>
    </row>
    <row r="21" spans="2:5" x14ac:dyDescent="0.25">
      <c r="B21" s="139"/>
      <c r="C21" s="139"/>
      <c r="D21" s="139"/>
      <c r="E21" s="139"/>
    </row>
    <row r="22" spans="2:5" x14ac:dyDescent="0.25">
      <c r="B22" s="139"/>
      <c r="C22" s="139"/>
      <c r="D22" s="139"/>
      <c r="E22" s="139"/>
    </row>
    <row r="23" spans="2:5" x14ac:dyDescent="0.25">
      <c r="B23" s="139"/>
      <c r="C23" s="139"/>
      <c r="D23" s="139"/>
      <c r="E23" s="139"/>
    </row>
    <row r="24" spans="2:5" x14ac:dyDescent="0.25">
      <c r="B24" s="139"/>
      <c r="C24" s="139"/>
      <c r="D24" s="139"/>
      <c r="E24" s="139"/>
    </row>
    <row r="25" spans="2:5" x14ac:dyDescent="0.25">
      <c r="B25" s="139"/>
      <c r="C25" s="139"/>
      <c r="D25" s="139"/>
      <c r="E25" s="139"/>
    </row>
    <row r="26" spans="2:5" x14ac:dyDescent="0.25">
      <c r="B26" s="139"/>
      <c r="C26" s="139"/>
      <c r="D26" s="139"/>
      <c r="E26" s="139"/>
    </row>
    <row r="27" spans="2:5" x14ac:dyDescent="0.25">
      <c r="B27" s="139"/>
      <c r="C27" s="139"/>
      <c r="D27" s="139"/>
      <c r="E27" s="139"/>
    </row>
    <row r="28" spans="2:5" x14ac:dyDescent="0.25">
      <c r="B28" s="139"/>
      <c r="C28" s="139"/>
      <c r="D28" s="139"/>
      <c r="E28" s="139"/>
    </row>
    <row r="29" spans="2:5" x14ac:dyDescent="0.25">
      <c r="B29" s="139"/>
      <c r="C29" s="139"/>
      <c r="D29" s="139"/>
      <c r="E29" s="139"/>
    </row>
    <row r="30" spans="2:5" x14ac:dyDescent="0.25">
      <c r="B30" s="139"/>
      <c r="C30" s="139"/>
      <c r="D30" s="139"/>
      <c r="E30" s="139"/>
    </row>
    <row r="31" spans="2:5" x14ac:dyDescent="0.25">
      <c r="B31" s="139"/>
      <c r="C31" s="139"/>
      <c r="D31" s="139"/>
      <c r="E31" s="139"/>
    </row>
    <row r="32" spans="2:5" x14ac:dyDescent="0.25">
      <c r="B32" s="139"/>
      <c r="C32" s="139"/>
      <c r="D32" s="139"/>
      <c r="E32" s="139"/>
    </row>
    <row r="33" spans="2:5" x14ac:dyDescent="0.25">
      <c r="B33" s="139"/>
      <c r="C33" s="139"/>
      <c r="D33" s="139"/>
      <c r="E33" s="139"/>
    </row>
    <row r="34" spans="2:5" x14ac:dyDescent="0.25">
      <c r="B34" s="139"/>
      <c r="C34" s="139"/>
      <c r="D34" s="139"/>
      <c r="E34" s="139"/>
    </row>
    <row r="35" spans="2:5" x14ac:dyDescent="0.25">
      <c r="B35" s="139"/>
      <c r="C35" s="139"/>
      <c r="D35" s="139"/>
      <c r="E35" s="139"/>
    </row>
    <row r="36" spans="2:5" x14ac:dyDescent="0.25">
      <c r="B36" s="139"/>
      <c r="C36" s="139"/>
      <c r="D36" s="139"/>
      <c r="E36" s="139"/>
    </row>
    <row r="37" spans="2:5" x14ac:dyDescent="0.25">
      <c r="B37" s="139"/>
      <c r="C37" s="139"/>
      <c r="D37" s="139"/>
      <c r="E37" s="139"/>
    </row>
    <row r="38" spans="2:5" x14ac:dyDescent="0.25">
      <c r="B38" s="139"/>
      <c r="C38" s="139"/>
      <c r="D38" s="139"/>
      <c r="E38" s="139"/>
    </row>
    <row r="39" spans="2:5" x14ac:dyDescent="0.25">
      <c r="B39" s="139"/>
      <c r="C39" s="139"/>
      <c r="D39" s="139"/>
      <c r="E39" s="139"/>
    </row>
    <row r="40" spans="2:5" x14ac:dyDescent="0.25">
      <c r="B40" s="139"/>
      <c r="C40" s="139"/>
      <c r="D40" s="139"/>
      <c r="E40" s="139"/>
    </row>
    <row r="41" spans="2:5" x14ac:dyDescent="0.25">
      <c r="B41" s="139"/>
      <c r="C41" s="139"/>
      <c r="D41" s="139"/>
      <c r="E41" s="139"/>
    </row>
    <row r="42" spans="2:5" x14ac:dyDescent="0.25">
      <c r="B42" s="139"/>
      <c r="C42" s="139"/>
      <c r="D42" s="139"/>
      <c r="E42" s="139"/>
    </row>
    <row r="43" spans="2:5" x14ac:dyDescent="0.25">
      <c r="B43" s="139"/>
      <c r="C43" s="139"/>
      <c r="D43" s="139"/>
      <c r="E43" s="139"/>
    </row>
    <row r="44" spans="2:5" x14ac:dyDescent="0.25">
      <c r="B44" s="139"/>
      <c r="C44" s="139"/>
      <c r="D44" s="139"/>
      <c r="E44" s="139"/>
    </row>
    <row r="45" spans="2:5" x14ac:dyDescent="0.25">
      <c r="B45" s="139"/>
      <c r="C45" s="139"/>
      <c r="D45" s="139"/>
      <c r="E45" s="139"/>
    </row>
    <row r="48" spans="2:5" ht="12" customHeight="1" x14ac:dyDescent="0.25"/>
    <row r="49" ht="3" customHeight="1" x14ac:dyDescent="0.25"/>
  </sheetData>
  <mergeCells count="3">
    <mergeCell ref="B1:I1"/>
    <mergeCell ref="A2:I4"/>
    <mergeCell ref="A5:E5"/>
  </mergeCells>
  <pageMargins left="0.7" right="0.7" top="0.75" bottom="0.75" header="0.3" footer="0.3"/>
  <pageSetup paperSize="9" scale="77" fitToHeight="0" orientation="landscape" r:id="rId1"/>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pageSetUpPr fitToPage="1"/>
  </sheetPr>
  <dimension ref="A1:M188"/>
  <sheetViews>
    <sheetView tabSelected="1" zoomScaleNormal="100" workbookViewId="0">
      <selection activeCell="H190" sqref="H190"/>
    </sheetView>
  </sheetViews>
  <sheetFormatPr defaultColWidth="9.140625" defaultRowHeight="15" x14ac:dyDescent="0.25"/>
  <cols>
    <col min="1" max="1" width="9.140625" style="97"/>
    <col min="2" max="2" width="56.85546875" style="97" customWidth="1"/>
    <col min="3" max="3" width="18.42578125" style="97" bestFit="1" customWidth="1"/>
    <col min="4" max="4" width="36.42578125" style="97" bestFit="1" customWidth="1"/>
    <col min="5" max="5" width="14.140625" style="97" bestFit="1" customWidth="1"/>
    <col min="6" max="6" width="15" style="103" customWidth="1"/>
    <col min="7" max="7" width="14.140625" style="97" bestFit="1" customWidth="1"/>
    <col min="8" max="8" width="25.140625" style="97" bestFit="1" customWidth="1"/>
    <col min="9" max="9" width="22.42578125" style="97" bestFit="1" customWidth="1"/>
    <col min="10" max="10" width="14.28515625" style="97" customWidth="1"/>
    <col min="11" max="11" width="28.28515625" style="97" bestFit="1" customWidth="1"/>
    <col min="12" max="12" width="8.5703125" style="97" bestFit="1" customWidth="1"/>
    <col min="13" max="16384" width="9.140625" style="97"/>
  </cols>
  <sheetData>
    <row r="1" spans="1:13" x14ac:dyDescent="0.25">
      <c r="B1" s="244" t="s">
        <v>10</v>
      </c>
      <c r="C1" s="244"/>
      <c r="D1" s="244"/>
      <c r="E1" s="244"/>
      <c r="F1" s="244"/>
      <c r="G1" s="244"/>
      <c r="H1" s="244"/>
      <c r="I1" s="244"/>
      <c r="J1" s="244"/>
      <c r="K1" s="73"/>
      <c r="L1" s="1"/>
    </row>
    <row r="2" spans="1:13" x14ac:dyDescent="0.25">
      <c r="B2" s="251" t="str">
        <f>INTESTAZIONE!B2</f>
        <v>Tecnocostruzioni s.r.l.</v>
      </c>
      <c r="C2" s="252"/>
      <c r="D2" s="252"/>
      <c r="E2" s="252"/>
      <c r="F2" s="252"/>
      <c r="G2" s="252"/>
      <c r="H2" s="252"/>
      <c r="I2" s="252"/>
      <c r="J2" s="253"/>
      <c r="K2" s="72"/>
      <c r="L2" s="1"/>
    </row>
    <row r="3" spans="1:13" s="98" customFormat="1" x14ac:dyDescent="0.25">
      <c r="B3" s="254" t="str">
        <f>CONCATENATE(INTESTAZIONE!B4,INTESTAZIONE!D4)</f>
        <v>Luglio2024</v>
      </c>
      <c r="C3" s="255"/>
      <c r="D3" s="255"/>
      <c r="E3" s="255"/>
      <c r="F3" s="255"/>
      <c r="G3" s="255"/>
      <c r="H3" s="255"/>
      <c r="I3" s="255"/>
      <c r="J3" s="256"/>
      <c r="K3" s="88"/>
      <c r="L3" s="89"/>
    </row>
    <row r="4" spans="1:13" x14ac:dyDescent="0.25">
      <c r="A4" s="245" t="s">
        <v>1569</v>
      </c>
      <c r="B4" s="248" t="str">
        <f>CONCATENATE("Manutenzione ordinaria reti idriche ",INTESTAZIONE!B4,INTESTAZIONE!D4)</f>
        <v>Manutenzione ordinaria reti idriche Luglio2024</v>
      </c>
      <c r="C4" s="249"/>
      <c r="D4" s="249"/>
      <c r="E4" s="249"/>
      <c r="F4" s="249"/>
      <c r="G4" s="249"/>
      <c r="H4" s="249"/>
      <c r="I4" s="249"/>
      <c r="J4" s="250"/>
      <c r="K4" s="1"/>
      <c r="L4" s="1"/>
    </row>
    <row r="5" spans="1:13" x14ac:dyDescent="0.25">
      <c r="A5" s="246"/>
      <c r="B5" s="248" t="str">
        <f>INTESTAZIONE!F6</f>
        <v>Affidamento Prot. n° 736 del 29/12/2023</v>
      </c>
      <c r="C5" s="249"/>
      <c r="D5" s="249"/>
      <c r="E5" s="249"/>
      <c r="F5" s="249"/>
      <c r="G5" s="249"/>
      <c r="H5" s="249"/>
      <c r="I5" s="249"/>
      <c r="J5" s="250"/>
      <c r="K5" s="1"/>
      <c r="L5" s="1"/>
    </row>
    <row r="6" spans="1:13" x14ac:dyDescent="0.25">
      <c r="A6" s="246"/>
      <c r="B6" s="248" t="str">
        <f>INTESTAZIONE!F22</f>
        <v>SAL n° 7 del 02/09/2024</v>
      </c>
      <c r="C6" s="249"/>
      <c r="D6" s="249"/>
      <c r="E6" s="249"/>
      <c r="F6" s="249"/>
      <c r="G6" s="249"/>
      <c r="H6" s="249"/>
      <c r="I6" s="249"/>
      <c r="J6" s="250"/>
      <c r="K6" s="1"/>
      <c r="L6" s="1"/>
    </row>
    <row r="7" spans="1:13" ht="38.25" x14ac:dyDescent="0.25">
      <c r="A7" s="246"/>
      <c r="B7" s="2" t="s">
        <v>2</v>
      </c>
      <c r="C7" s="2" t="s">
        <v>393</v>
      </c>
      <c r="D7" s="2" t="s">
        <v>6</v>
      </c>
      <c r="E7" s="3" t="s">
        <v>7</v>
      </c>
      <c r="F7" s="74" t="s">
        <v>391</v>
      </c>
      <c r="G7" s="3" t="s">
        <v>37</v>
      </c>
      <c r="H7" s="2" t="s">
        <v>5</v>
      </c>
      <c r="I7" s="2" t="s">
        <v>381</v>
      </c>
      <c r="J7" s="3" t="s">
        <v>1565</v>
      </c>
      <c r="K7" s="49"/>
      <c r="L7" s="1"/>
    </row>
    <row r="8" spans="1:13" ht="17.25" hidden="1" customHeight="1" x14ac:dyDescent="0.25">
      <c r="A8" s="246"/>
      <c r="B8" s="140">
        <f>IFERROR((VLOOKUP(Appoggio!$A$2,Appoggio!J11:P11,2,FALSE)),0)</f>
        <v>0</v>
      </c>
      <c r="C8" s="93">
        <f>IFERROR((VLOOKUP(Appoggio!$A$2,Appoggio!J11:P11,3,FALSE)),0)</f>
        <v>0</v>
      </c>
      <c r="D8" s="93">
        <f>IFERROR((VLOOKUP(Appoggio!$A$2,Appoggio!J11:P11,4,FALSE)),0)</f>
        <v>0</v>
      </c>
      <c r="E8" s="94">
        <f>IFERROR((VLOOKUP(Appoggio!$A$2,Appoggio!J11:P11,5,FALSE)),0)</f>
        <v>0</v>
      </c>
      <c r="F8" s="95">
        <f>IFERROR((VLOOKUP(Appoggio!$A$2,Appoggio!J11:P11,6,FALSE)),0)</f>
        <v>0</v>
      </c>
      <c r="G8" s="99"/>
      <c r="H8" s="1"/>
      <c r="I8" s="1"/>
      <c r="J8" s="1"/>
      <c r="K8" s="33"/>
      <c r="L8" s="1"/>
      <c r="M8" s="97">
        <v>1</v>
      </c>
    </row>
    <row r="9" spans="1:13" x14ac:dyDescent="0.25">
      <c r="A9" s="246"/>
      <c r="B9" s="140">
        <f>IFERROR((VLOOKUP(Appoggio!$A$2,Appoggio!J12:P12,2,FALSE)),0)</f>
        <v>0</v>
      </c>
      <c r="C9" s="141" t="str">
        <f>IFERROR((VLOOKUP(Appoggio!$A$2,Appoggio!J12:P12,3,FALSE)),0)</f>
        <v>G/T99/CIR/6666</v>
      </c>
      <c r="D9" s="141" t="str">
        <f>IFERROR((VLOOKUP(Appoggio!$A$2,Appoggio!J12:P12,4,FALSE)),0)</f>
        <v>P.I. - Indennità mensile acquedotto</v>
      </c>
      <c r="E9" s="142">
        <f>IFERROR((VLOOKUP(Appoggio!$A$2,Appoggio!J12:P12,5,FALSE)),0)</f>
        <v>453.18</v>
      </c>
      <c r="F9" s="95">
        <f>IFERROR((VLOOKUP(Appoggio!$A$2,Appoggio!J12:P12,6,FALSE)),0)</f>
        <v>2.27</v>
      </c>
      <c r="G9" s="99"/>
      <c r="H9" s="1"/>
      <c r="I9" s="1"/>
      <c r="J9" s="1"/>
      <c r="K9" s="33"/>
      <c r="L9" s="1"/>
      <c r="M9" s="97">
        <v>2</v>
      </c>
    </row>
    <row r="10" spans="1:13" hidden="1" x14ac:dyDescent="0.25">
      <c r="A10" s="246"/>
      <c r="B10" s="140">
        <f>IFERROR((VLOOKUP(Appoggio!$A$2,Appoggio!J13:P13,2,FALSE)),0)</f>
        <v>0</v>
      </c>
      <c r="C10" s="141">
        <f>IFERROR((VLOOKUP(Appoggio!$A$2,Appoggio!J13:P13,3,FALSE)),0)</f>
        <v>0</v>
      </c>
      <c r="D10" s="141">
        <f>IFERROR((VLOOKUP(Appoggio!$A$2,Appoggio!J13:P13,4,FALSE)),0)</f>
        <v>0</v>
      </c>
      <c r="E10" s="142">
        <f>IFERROR((VLOOKUP(Appoggio!$A$2,Appoggio!J13:P13,5,FALSE)),0)</f>
        <v>0</v>
      </c>
      <c r="F10" s="95">
        <f>IFERROR((VLOOKUP(Appoggio!$A$2,Appoggio!J13:P13,6,FALSE)),0)</f>
        <v>0</v>
      </c>
      <c r="G10" s="99"/>
      <c r="H10" s="1"/>
      <c r="I10" s="1"/>
      <c r="J10" s="1"/>
      <c r="K10" s="33"/>
      <c r="L10" s="1"/>
      <c r="M10" s="97">
        <v>3</v>
      </c>
    </row>
    <row r="11" spans="1:13" x14ac:dyDescent="0.25">
      <c r="A11" s="246"/>
      <c r="B11" s="140" t="str">
        <f>IFERROR((VLOOKUP(Appoggio!$A$2,Appoggio!J14:P14,2,FALSE)),0)</f>
        <v>Cosseria</v>
      </c>
      <c r="C11" s="141" t="str">
        <f>IFERROR((VLOOKUP(Appoggio!$A$2,Appoggio!J14:P14,3,FALSE)),0)</f>
        <v>G/A99/COS/4444/0</v>
      </c>
      <c r="D11" s="141" t="str">
        <f>IFERROR((VLOOKUP(Appoggio!$A$2,Appoggio!J14:P14,4,FALSE)),0)</f>
        <v>COS_190724_Bertulla_MOA_T</v>
      </c>
      <c r="E11" s="142">
        <f>IFERROR((VLOOKUP(Appoggio!$A$2,Appoggio!J14:P14,5,FALSE)),0)</f>
        <v>115.59</v>
      </c>
      <c r="F11" s="95">
        <f>IFERROR((VLOOKUP(Appoggio!$A$2,Appoggio!J14:P14,6,FALSE)),0)</f>
        <v>0.57999999999999996</v>
      </c>
      <c r="G11" s="99"/>
      <c r="H11" s="1"/>
      <c r="I11" s="1"/>
      <c r="J11" s="1"/>
      <c r="K11" s="33"/>
      <c r="L11" s="1"/>
      <c r="M11" s="97">
        <v>4</v>
      </c>
    </row>
    <row r="12" spans="1:13" x14ac:dyDescent="0.25">
      <c r="A12" s="246"/>
      <c r="B12" s="140" t="str">
        <f>IFERROR((VLOOKUP(Appoggio!$A$2,Appoggio!J15:P15,2,FALSE)),0)</f>
        <v xml:space="preserve">Pallare </v>
      </c>
      <c r="C12" s="141" t="str">
        <f>IFERROR((VLOOKUP(Appoggio!$A$2,Appoggio!J15:P15,3,FALSE)),0)</f>
        <v>G/A99/PAL/4444/0</v>
      </c>
      <c r="D12" s="141" t="str">
        <f>IFERROR((VLOOKUP(Appoggio!$A$2,Appoggio!J15:P15,4,FALSE)),0)</f>
        <v>PAL_190724_ZonaIndustriale_MOA_T</v>
      </c>
      <c r="E12" s="142">
        <f>IFERROR((VLOOKUP(Appoggio!$A$2,Appoggio!J15:P15,5,FALSE)),0)</f>
        <v>1088.08</v>
      </c>
      <c r="F12" s="95">
        <f>IFERROR((VLOOKUP(Appoggio!$A$2,Appoggio!J15:P15,6,FALSE)),0)</f>
        <v>5.44</v>
      </c>
      <c r="G12" s="99"/>
      <c r="H12" s="1"/>
      <c r="I12" s="1"/>
      <c r="J12" s="1"/>
      <c r="K12" s="33"/>
      <c r="L12" s="1"/>
      <c r="M12" s="97">
        <v>5</v>
      </c>
    </row>
    <row r="13" spans="1:13" x14ac:dyDescent="0.25">
      <c r="A13" s="246"/>
      <c r="B13" s="140" t="str">
        <f>IFERROR((VLOOKUP(Appoggio!$A$2,Appoggio!J16:P16,2,FALSE)),0)</f>
        <v>Cosseria</v>
      </c>
      <c r="C13" s="141" t="str">
        <f>IFERROR((VLOOKUP(Appoggio!$A$2,Appoggio!J16:P16,3,FALSE)),0)</f>
        <v>G/A99/COS/4444/0</v>
      </c>
      <c r="D13" s="141" t="str">
        <f>IFERROR((VLOOKUP(Appoggio!$A$2,Appoggio!J16:P16,4,FALSE)),0)</f>
        <v>COS_200724_Marghero_MOA_T</v>
      </c>
      <c r="E13" s="142">
        <f>IFERROR((VLOOKUP(Appoggio!$A$2,Appoggio!J16:P16,5,FALSE)),0)</f>
        <v>113.77</v>
      </c>
      <c r="F13" s="95">
        <f>IFERROR((VLOOKUP(Appoggio!$A$2,Appoggio!J16:P16,6,FALSE)),0)</f>
        <v>0.56999999999999995</v>
      </c>
      <c r="G13" s="99"/>
      <c r="H13" s="1"/>
      <c r="I13" s="1"/>
      <c r="J13" s="1"/>
      <c r="K13" s="33"/>
      <c r="L13" s="1"/>
      <c r="M13" s="97">
        <v>6</v>
      </c>
    </row>
    <row r="14" spans="1:13" hidden="1" x14ac:dyDescent="0.25">
      <c r="A14" s="246"/>
      <c r="B14" s="140">
        <f>IFERROR((VLOOKUP(Appoggio!$A$2,Appoggio!J17:P17,2,FALSE)),0)</f>
        <v>0</v>
      </c>
      <c r="C14" s="141">
        <f>IFERROR((VLOOKUP(Appoggio!$A$2,Appoggio!J17:P17,3,FALSE)),0)</f>
        <v>0</v>
      </c>
      <c r="D14" s="141">
        <f>IFERROR((VLOOKUP(Appoggio!$A$2,Appoggio!J17:P17,4,FALSE)),0)</f>
        <v>0</v>
      </c>
      <c r="E14" s="142">
        <f>IFERROR((VLOOKUP(Appoggio!$A$2,Appoggio!J17:P17,5,FALSE)),0)</f>
        <v>0</v>
      </c>
      <c r="F14" s="95">
        <f>IFERROR((VLOOKUP(Appoggio!$A$2,Appoggio!J17:P17,6,FALSE)),0)</f>
        <v>0</v>
      </c>
      <c r="G14" s="99"/>
      <c r="H14" s="1"/>
      <c r="I14" s="1"/>
      <c r="J14" s="1"/>
      <c r="K14" s="33"/>
      <c r="L14" s="1"/>
      <c r="M14" s="97">
        <v>7</v>
      </c>
    </row>
    <row r="15" spans="1:13" hidden="1" x14ac:dyDescent="0.25">
      <c r="A15" s="246"/>
      <c r="B15" s="140">
        <f>IFERROR((VLOOKUP(Appoggio!$A$2,Appoggio!J18:P18,2,FALSE)),0)</f>
        <v>0</v>
      </c>
      <c r="C15" s="141">
        <f>IFERROR((VLOOKUP(Appoggio!$A$2,Appoggio!J18:P18,3,FALSE)),0)</f>
        <v>0</v>
      </c>
      <c r="D15" s="141">
        <f>IFERROR((VLOOKUP(Appoggio!$A$2,Appoggio!J18:P18,4,FALSE)),0)</f>
        <v>0</v>
      </c>
      <c r="E15" s="142">
        <f>IFERROR((VLOOKUP(Appoggio!$A$2,Appoggio!J18:P18,5,FALSE)),0)</f>
        <v>0</v>
      </c>
      <c r="F15" s="95">
        <f>IFERROR((VLOOKUP(Appoggio!$A$2,Appoggio!J18:P18,6,FALSE)),0)</f>
        <v>0</v>
      </c>
      <c r="G15" s="99"/>
      <c r="H15" s="1"/>
      <c r="I15" s="1"/>
      <c r="J15" s="1"/>
      <c r="K15" s="33"/>
      <c r="L15" s="1"/>
      <c r="M15" s="97">
        <v>8</v>
      </c>
    </row>
    <row r="16" spans="1:13" hidden="1" x14ac:dyDescent="0.25">
      <c r="A16" s="246"/>
      <c r="B16" s="140">
        <f>IFERROR((VLOOKUP(Appoggio!$A$2,Appoggio!J19:P19,2,FALSE)),0)</f>
        <v>0</v>
      </c>
      <c r="C16" s="141">
        <f>IFERROR((VLOOKUP(Appoggio!$A$2,Appoggio!J19:P19,3,FALSE)),0)</f>
        <v>0</v>
      </c>
      <c r="D16" s="141">
        <f>IFERROR((VLOOKUP(Appoggio!$A$2,Appoggio!J19:P19,4,FALSE)),0)</f>
        <v>0</v>
      </c>
      <c r="E16" s="142">
        <f>IFERROR((VLOOKUP(Appoggio!$A$2,Appoggio!J19:P19,5,FALSE)),0)</f>
        <v>0</v>
      </c>
      <c r="F16" s="95">
        <f>IFERROR((VLOOKUP(Appoggio!$A$2,Appoggio!J19:P19,6,FALSE)),0)</f>
        <v>0</v>
      </c>
      <c r="G16" s="99"/>
      <c r="H16" s="1"/>
      <c r="I16" s="1"/>
      <c r="J16" s="1"/>
      <c r="K16" s="33"/>
      <c r="L16" s="1"/>
      <c r="M16" s="97">
        <v>9</v>
      </c>
    </row>
    <row r="17" spans="1:13" x14ac:dyDescent="0.25">
      <c r="A17" s="246"/>
      <c r="B17" s="140" t="str">
        <f>IFERROR((VLOOKUP(Appoggio!$A$2,Appoggio!J20:P20,2,FALSE)),0)</f>
        <v>Millesimo</v>
      </c>
      <c r="C17" s="141" t="str">
        <f>IFERROR((VLOOKUP(Appoggio!$A$2,Appoggio!J20:P20,3,FALSE)),0)</f>
        <v>G/A99/MIL/4444/0</v>
      </c>
      <c r="D17" s="141" t="str">
        <f>IFERROR((VLOOKUP(Appoggio!$A$2,Appoggio!J20:P20,4,FALSE)),0)</f>
        <v>MIL_240724_Cabroni_MOA_T</v>
      </c>
      <c r="E17" s="142">
        <f>IFERROR((VLOOKUP(Appoggio!$A$2,Appoggio!J20:P20,5,FALSE)),0)</f>
        <v>505.73</v>
      </c>
      <c r="F17" s="95">
        <f>IFERROR((VLOOKUP(Appoggio!$A$2,Appoggio!J20:P20,6,FALSE)),0)</f>
        <v>2.5299999999999998</v>
      </c>
      <c r="G17" s="99"/>
      <c r="H17" s="1"/>
      <c r="I17" s="1"/>
      <c r="J17" s="1"/>
      <c r="K17" s="33"/>
      <c r="L17" s="1"/>
      <c r="M17" s="97">
        <v>10</v>
      </c>
    </row>
    <row r="18" spans="1:13" hidden="1" x14ac:dyDescent="0.25">
      <c r="A18" s="246"/>
      <c r="B18" s="140">
        <f>IFERROR((VLOOKUP(Appoggio!$A$2,Appoggio!J21:P21,2,FALSE)),0)</f>
        <v>0</v>
      </c>
      <c r="C18" s="141">
        <f>IFERROR((VLOOKUP(Appoggio!$A$2,Appoggio!J21:P21,3,FALSE)),0)</f>
        <v>0</v>
      </c>
      <c r="D18" s="141">
        <f>IFERROR((VLOOKUP(Appoggio!$A$2,Appoggio!J21:P21,4,FALSE)),0)</f>
        <v>0</v>
      </c>
      <c r="E18" s="142">
        <f>IFERROR((VLOOKUP(Appoggio!$A$2,Appoggio!J21:P21,5,FALSE)),0)</f>
        <v>0</v>
      </c>
      <c r="F18" s="95">
        <f>IFERROR((VLOOKUP(Appoggio!$A$2,Appoggio!J21:P21,6,FALSE)),0)</f>
        <v>0</v>
      </c>
      <c r="G18" s="99"/>
      <c r="H18" s="1"/>
      <c r="I18" s="1"/>
      <c r="J18" s="1"/>
      <c r="K18" s="33"/>
      <c r="L18" s="1"/>
      <c r="M18" s="97">
        <v>11</v>
      </c>
    </row>
    <row r="19" spans="1:13" hidden="1" x14ac:dyDescent="0.25">
      <c r="A19" s="246"/>
      <c r="B19" s="140">
        <f>IFERROR((VLOOKUP(Appoggio!$A$2,Appoggio!J22:P22,2,FALSE)),0)</f>
        <v>0</v>
      </c>
      <c r="C19" s="141">
        <f>IFERROR((VLOOKUP(Appoggio!$A$2,Appoggio!J22:P22,3,FALSE)),0)</f>
        <v>0</v>
      </c>
      <c r="D19" s="141">
        <f>IFERROR((VLOOKUP(Appoggio!$A$2,Appoggio!J22:P22,4,FALSE)),0)</f>
        <v>0</v>
      </c>
      <c r="E19" s="142">
        <f>IFERROR((VLOOKUP(Appoggio!$A$2,Appoggio!J22:P22,5,FALSE)),0)</f>
        <v>0</v>
      </c>
      <c r="F19" s="95">
        <f>IFERROR((VLOOKUP(Appoggio!$A$2,Appoggio!J22:P22,6,FALSE)),0)</f>
        <v>0</v>
      </c>
      <c r="G19" s="99"/>
      <c r="H19" s="1"/>
      <c r="I19" s="1"/>
      <c r="J19" s="1"/>
      <c r="K19" s="33"/>
      <c r="L19" s="1"/>
      <c r="M19" s="97">
        <v>12</v>
      </c>
    </row>
    <row r="20" spans="1:13" hidden="1" x14ac:dyDescent="0.25">
      <c r="A20" s="246"/>
      <c r="B20" s="140">
        <f>IFERROR((VLOOKUP(Appoggio!$A$2,Appoggio!J23:P23,2,FALSE)),0)</f>
        <v>0</v>
      </c>
      <c r="C20" s="141">
        <f>IFERROR((VLOOKUP(Appoggio!$A$2,Appoggio!J23:P23,3,FALSE)),0)</f>
        <v>0</v>
      </c>
      <c r="D20" s="141">
        <f>IFERROR((VLOOKUP(Appoggio!$A$2,Appoggio!J23:P23,4,FALSE)),0)</f>
        <v>0</v>
      </c>
      <c r="E20" s="142">
        <f>IFERROR((VLOOKUP(Appoggio!$A$2,Appoggio!J23:P23,5,FALSE)),0)</f>
        <v>0</v>
      </c>
      <c r="F20" s="95">
        <f>IFERROR((VLOOKUP(Appoggio!$A$2,Appoggio!J23:P23,6,FALSE)),0)</f>
        <v>0</v>
      </c>
      <c r="G20" s="99"/>
      <c r="H20" s="1"/>
      <c r="I20" s="1"/>
      <c r="J20" s="1"/>
      <c r="K20" s="33"/>
      <c r="L20" s="1"/>
      <c r="M20" s="97">
        <v>13</v>
      </c>
    </row>
    <row r="21" spans="1:13" hidden="1" x14ac:dyDescent="0.25">
      <c r="A21" s="246"/>
      <c r="B21" s="140">
        <f>IFERROR((VLOOKUP(Appoggio!$A$2,Appoggio!J24:P24,2,FALSE)),0)</f>
        <v>0</v>
      </c>
      <c r="C21" s="141">
        <f>IFERROR((VLOOKUP(Appoggio!$A$2,Appoggio!J24:P24,3,FALSE)),0)</f>
        <v>0</v>
      </c>
      <c r="D21" s="141">
        <f>IFERROR((VLOOKUP(Appoggio!$A$2,Appoggio!J24:P24,4,FALSE)),0)</f>
        <v>0</v>
      </c>
      <c r="E21" s="142">
        <f>IFERROR((VLOOKUP(Appoggio!$A$2,Appoggio!J24:P24,5,FALSE)),0)</f>
        <v>0</v>
      </c>
      <c r="F21" s="95">
        <f>IFERROR((VLOOKUP(Appoggio!$A$2,Appoggio!J24:P24,6,FALSE)),0)</f>
        <v>0</v>
      </c>
      <c r="G21" s="99"/>
      <c r="H21" s="1"/>
      <c r="I21" s="1"/>
      <c r="J21" s="1"/>
      <c r="K21" s="33"/>
      <c r="L21" s="1"/>
      <c r="M21" s="97">
        <v>14</v>
      </c>
    </row>
    <row r="22" spans="1:13" hidden="1" x14ac:dyDescent="0.25">
      <c r="A22" s="246"/>
      <c r="B22" s="140">
        <f>IFERROR((VLOOKUP(Appoggio!$A$2,Appoggio!J25:P25,2,FALSE)),0)</f>
        <v>0</v>
      </c>
      <c r="C22" s="141">
        <f>IFERROR((VLOOKUP(Appoggio!$A$2,Appoggio!J25:P25,3,FALSE)),0)</f>
        <v>0</v>
      </c>
      <c r="D22" s="141">
        <f>IFERROR((VLOOKUP(Appoggio!$A$2,Appoggio!J25:P25,4,FALSE)),0)</f>
        <v>0</v>
      </c>
      <c r="E22" s="142">
        <f>IFERROR((VLOOKUP(Appoggio!$A$2,Appoggio!J25:P25,5,FALSE)),0)</f>
        <v>0</v>
      </c>
      <c r="F22" s="95">
        <f>IFERROR((VLOOKUP(Appoggio!$A$2,Appoggio!J25:P25,6,FALSE)),0)</f>
        <v>0</v>
      </c>
      <c r="G22" s="99"/>
      <c r="H22" s="1"/>
      <c r="I22" s="1"/>
      <c r="J22" s="1"/>
      <c r="K22" s="33"/>
      <c r="L22" s="1"/>
      <c r="M22" s="97">
        <v>15</v>
      </c>
    </row>
    <row r="23" spans="1:13" hidden="1" x14ac:dyDescent="0.25">
      <c r="A23" s="246"/>
      <c r="B23" s="140">
        <f>IFERROR((VLOOKUP(Appoggio!$A$2,Appoggio!J26:P26,2,FALSE)),0)</f>
        <v>0</v>
      </c>
      <c r="C23" s="141">
        <f>IFERROR((VLOOKUP(Appoggio!$A$2,Appoggio!J26:P26,3,FALSE)),0)</f>
        <v>0</v>
      </c>
      <c r="D23" s="141">
        <f>IFERROR((VLOOKUP(Appoggio!$A$2,Appoggio!J26:P26,4,FALSE)),0)</f>
        <v>0</v>
      </c>
      <c r="E23" s="142">
        <f>IFERROR((VLOOKUP(Appoggio!$A$2,Appoggio!J26:P26,5,FALSE)),0)</f>
        <v>0</v>
      </c>
      <c r="F23" s="95">
        <f>IFERROR((VLOOKUP(Appoggio!$A$2,Appoggio!J26:P26,6,FALSE)),0)</f>
        <v>0</v>
      </c>
      <c r="G23" s="99"/>
      <c r="H23" s="1"/>
      <c r="I23" s="1"/>
      <c r="J23" s="1"/>
      <c r="K23" s="33"/>
      <c r="L23" s="1"/>
      <c r="M23" s="97">
        <v>16</v>
      </c>
    </row>
    <row r="24" spans="1:13" hidden="1" x14ac:dyDescent="0.25">
      <c r="A24" s="246"/>
      <c r="B24" s="140">
        <f>IFERROR((VLOOKUP(Appoggio!$A$2,Appoggio!J27:P27,2,FALSE)),0)</f>
        <v>0</v>
      </c>
      <c r="C24" s="141">
        <f>IFERROR((VLOOKUP(Appoggio!$A$2,Appoggio!J27:P27,3,FALSE)),0)</f>
        <v>0</v>
      </c>
      <c r="D24" s="141">
        <f>IFERROR((VLOOKUP(Appoggio!$A$2,Appoggio!J27:P27,4,FALSE)),0)</f>
        <v>0</v>
      </c>
      <c r="E24" s="142">
        <f>IFERROR((VLOOKUP(Appoggio!$A$2,Appoggio!J27:P27,5,FALSE)),0)</f>
        <v>0</v>
      </c>
      <c r="F24" s="95">
        <f>IFERROR((VLOOKUP(Appoggio!$A$2,Appoggio!J27:P27,6,FALSE)),0)</f>
        <v>0</v>
      </c>
      <c r="G24" s="99"/>
      <c r="H24" s="1"/>
      <c r="I24" s="1"/>
      <c r="J24" s="1"/>
      <c r="K24" s="33"/>
      <c r="L24" s="1"/>
      <c r="M24" s="97">
        <v>17</v>
      </c>
    </row>
    <row r="25" spans="1:13" hidden="1" x14ac:dyDescent="0.25">
      <c r="A25" s="246"/>
      <c r="B25" s="140">
        <f>IFERROR((VLOOKUP(Appoggio!$A$2,Appoggio!J28:P28,2,FALSE)),0)</f>
        <v>0</v>
      </c>
      <c r="C25" s="141">
        <f>IFERROR((VLOOKUP(Appoggio!$A$2,Appoggio!J28:P28,3,FALSE)),0)</f>
        <v>0</v>
      </c>
      <c r="D25" s="141">
        <f>IFERROR((VLOOKUP(Appoggio!$A$2,Appoggio!J28:P28,4,FALSE)),0)</f>
        <v>0</v>
      </c>
      <c r="E25" s="142">
        <f>IFERROR((VLOOKUP(Appoggio!$A$2,Appoggio!J28:P28,5,FALSE)),0)</f>
        <v>0</v>
      </c>
      <c r="F25" s="95">
        <f>IFERROR((VLOOKUP(Appoggio!$A$2,Appoggio!J28:P28,6,FALSE)),0)</f>
        <v>0</v>
      </c>
      <c r="G25" s="99"/>
      <c r="H25" s="1"/>
      <c r="I25" s="1"/>
      <c r="J25" s="1"/>
      <c r="K25" s="33"/>
      <c r="L25" s="1"/>
      <c r="M25" s="97">
        <v>18</v>
      </c>
    </row>
    <row r="26" spans="1:13" hidden="1" x14ac:dyDescent="0.25">
      <c r="A26" s="246"/>
      <c r="B26" s="140">
        <f>IFERROR((VLOOKUP(Appoggio!$A$2,Appoggio!J29:P29,2,FALSE)),0)</f>
        <v>0</v>
      </c>
      <c r="C26" s="141">
        <f>IFERROR((VLOOKUP(Appoggio!$A$2,Appoggio!J29:P29,3,FALSE)),0)</f>
        <v>0</v>
      </c>
      <c r="D26" s="141">
        <f>IFERROR((VLOOKUP(Appoggio!$A$2,Appoggio!J29:P29,4,FALSE)),0)</f>
        <v>0</v>
      </c>
      <c r="E26" s="142">
        <f>IFERROR((VLOOKUP(Appoggio!$A$2,Appoggio!J29:P29,5,FALSE)),0)</f>
        <v>0</v>
      </c>
      <c r="F26" s="95">
        <f>IFERROR((VLOOKUP(Appoggio!$A$2,Appoggio!J29:P29,6,FALSE)),0)</f>
        <v>0</v>
      </c>
      <c r="G26" s="99"/>
      <c r="H26" s="1"/>
      <c r="I26" s="1"/>
      <c r="J26" s="1"/>
      <c r="K26" s="33"/>
      <c r="L26" s="1"/>
      <c r="M26" s="97">
        <v>19</v>
      </c>
    </row>
    <row r="27" spans="1:13" hidden="1" x14ac:dyDescent="0.25">
      <c r="A27" s="246"/>
      <c r="B27" s="140">
        <f>IFERROR((VLOOKUP(Appoggio!$A$2,Appoggio!J30:P30,2,FALSE)),0)</f>
        <v>0</v>
      </c>
      <c r="C27" s="141">
        <f>IFERROR((VLOOKUP(Appoggio!$A$2,Appoggio!J30:P30,3,FALSE)),0)</f>
        <v>0</v>
      </c>
      <c r="D27" s="141">
        <f>IFERROR((VLOOKUP(Appoggio!$A$2,Appoggio!J30:P30,4,FALSE)),0)</f>
        <v>0</v>
      </c>
      <c r="E27" s="142">
        <f>IFERROR((VLOOKUP(Appoggio!$A$2,Appoggio!J30:P30,5,FALSE)),0)</f>
        <v>0</v>
      </c>
      <c r="F27" s="95">
        <f>IFERROR((VLOOKUP(Appoggio!$A$2,Appoggio!J30:P30,6,FALSE)),0)</f>
        <v>0</v>
      </c>
      <c r="G27" s="99"/>
      <c r="H27" s="1"/>
      <c r="I27" s="1"/>
      <c r="J27" s="1"/>
      <c r="K27" s="33"/>
      <c r="L27" s="1"/>
      <c r="M27" s="97">
        <v>20</v>
      </c>
    </row>
    <row r="28" spans="1:13" hidden="1" x14ac:dyDescent="0.25">
      <c r="A28" s="246"/>
      <c r="B28" s="140">
        <f>IFERROR((VLOOKUP(Appoggio!$A$2,Appoggio!J31:P31,2,FALSE)),0)</f>
        <v>0</v>
      </c>
      <c r="C28" s="141">
        <f>IFERROR((VLOOKUP(Appoggio!$A$2,Appoggio!J31:P31,3,FALSE)),0)</f>
        <v>0</v>
      </c>
      <c r="D28" s="141">
        <f>IFERROR((VLOOKUP(Appoggio!$A$2,Appoggio!J31:P31,4,FALSE)),0)</f>
        <v>0</v>
      </c>
      <c r="E28" s="142">
        <f>IFERROR((VLOOKUP(Appoggio!$A$2,Appoggio!J31:P31,5,FALSE)),0)</f>
        <v>0</v>
      </c>
      <c r="F28" s="95">
        <f>IFERROR((VLOOKUP(Appoggio!$A$2,Appoggio!J31:P31,6,FALSE)),0)</f>
        <v>0</v>
      </c>
      <c r="G28" s="99"/>
      <c r="H28" s="1"/>
      <c r="I28" s="1"/>
      <c r="J28" s="1"/>
      <c r="K28" s="33"/>
      <c r="L28" s="1"/>
      <c r="M28" s="97">
        <v>21</v>
      </c>
    </row>
    <row r="29" spans="1:13" hidden="1" x14ac:dyDescent="0.25">
      <c r="A29" s="246"/>
      <c r="B29" s="140">
        <f>IFERROR((VLOOKUP(Appoggio!$A$2,Appoggio!J32:P32,2,FALSE)),0)</f>
        <v>0</v>
      </c>
      <c r="C29" s="141">
        <f>IFERROR((VLOOKUP(Appoggio!$A$2,Appoggio!J32:P32,3,FALSE)),0)</f>
        <v>0</v>
      </c>
      <c r="D29" s="141">
        <f>IFERROR((VLOOKUP(Appoggio!$A$2,Appoggio!J32:P32,4,FALSE)),0)</f>
        <v>0</v>
      </c>
      <c r="E29" s="142">
        <f>IFERROR((VLOOKUP(Appoggio!$A$2,Appoggio!J32:P32,5,FALSE)),0)</f>
        <v>0</v>
      </c>
      <c r="F29" s="95">
        <f>IFERROR((VLOOKUP(Appoggio!$A$2,Appoggio!J32:P32,6,FALSE)),0)</f>
        <v>0</v>
      </c>
      <c r="G29" s="99"/>
      <c r="H29" s="1"/>
      <c r="I29" s="1"/>
      <c r="J29" s="1"/>
      <c r="K29" s="33"/>
      <c r="L29" s="1"/>
      <c r="M29" s="97">
        <v>22</v>
      </c>
    </row>
    <row r="30" spans="1:13" hidden="1" x14ac:dyDescent="0.25">
      <c r="A30" s="246"/>
      <c r="B30" s="140">
        <f>IFERROR((VLOOKUP(Appoggio!$A$2,Appoggio!J33:P33,2,FALSE)),0)</f>
        <v>0</v>
      </c>
      <c r="C30" s="141">
        <f>IFERROR((VLOOKUP(Appoggio!$A$2,Appoggio!J33:P33,3,FALSE)),0)</f>
        <v>0</v>
      </c>
      <c r="D30" s="141">
        <f>IFERROR((VLOOKUP(Appoggio!$A$2,Appoggio!J33:P33,4,FALSE)),0)</f>
        <v>0</v>
      </c>
      <c r="E30" s="142">
        <f>IFERROR((VLOOKUP(Appoggio!$A$2,Appoggio!J33:P33,5,FALSE)),0)</f>
        <v>0</v>
      </c>
      <c r="F30" s="95">
        <f>IFERROR((VLOOKUP(Appoggio!$A$2,Appoggio!J33:P33,6,FALSE)),0)</f>
        <v>0</v>
      </c>
      <c r="G30" s="99"/>
      <c r="H30" s="1"/>
      <c r="I30" s="1"/>
      <c r="J30" s="1"/>
      <c r="K30" s="33"/>
      <c r="L30" s="1"/>
      <c r="M30" s="97">
        <v>23</v>
      </c>
    </row>
    <row r="31" spans="1:13" hidden="1" x14ac:dyDescent="0.25">
      <c r="A31" s="246"/>
      <c r="B31" s="140">
        <f>IFERROR((VLOOKUP(Appoggio!$A$2,Appoggio!J34:P34,2,FALSE)),0)</f>
        <v>0</v>
      </c>
      <c r="C31" s="141">
        <f>IFERROR((VLOOKUP(Appoggio!$A$2,Appoggio!J34:P34,3,FALSE)),0)</f>
        <v>0</v>
      </c>
      <c r="D31" s="141">
        <f>IFERROR((VLOOKUP(Appoggio!$A$2,Appoggio!J34:P34,4,FALSE)),0)</f>
        <v>0</v>
      </c>
      <c r="E31" s="142">
        <f>IFERROR((VLOOKUP(Appoggio!$A$2,Appoggio!J34:P34,5,FALSE)),0)</f>
        <v>0</v>
      </c>
      <c r="F31" s="95">
        <f>IFERROR((VLOOKUP(Appoggio!$A$2,Appoggio!J34:P34,6,FALSE)),0)</f>
        <v>0</v>
      </c>
      <c r="G31" s="99"/>
      <c r="H31" s="1"/>
      <c r="I31" s="1"/>
      <c r="J31" s="1"/>
      <c r="K31" s="33"/>
      <c r="L31" s="1"/>
      <c r="M31" s="97">
        <v>24</v>
      </c>
    </row>
    <row r="32" spans="1:13" hidden="1" x14ac:dyDescent="0.25">
      <c r="A32" s="246"/>
      <c r="B32" s="140">
        <f>IFERROR((VLOOKUP(Appoggio!$A$2,Appoggio!J35:P35,2,FALSE)),0)</f>
        <v>0</v>
      </c>
      <c r="C32" s="141">
        <f>IFERROR((VLOOKUP(Appoggio!$A$2,Appoggio!J35:P35,3,FALSE)),0)</f>
        <v>0</v>
      </c>
      <c r="D32" s="141">
        <f>IFERROR((VLOOKUP(Appoggio!$A$2,Appoggio!J35:P35,4,FALSE)),0)</f>
        <v>0</v>
      </c>
      <c r="E32" s="142">
        <f>IFERROR((VLOOKUP(Appoggio!$A$2,Appoggio!J35:P35,5,FALSE)),0)</f>
        <v>0</v>
      </c>
      <c r="F32" s="95">
        <f>IFERROR((VLOOKUP(Appoggio!$A$2,Appoggio!J35:P35,6,FALSE)),0)</f>
        <v>0</v>
      </c>
      <c r="G32" s="99"/>
      <c r="H32" s="1"/>
      <c r="I32" s="1"/>
      <c r="J32" s="1"/>
      <c r="K32" s="33"/>
      <c r="L32" s="1"/>
      <c r="M32" s="97">
        <v>25</v>
      </c>
    </row>
    <row r="33" spans="1:13" hidden="1" x14ac:dyDescent="0.25">
      <c r="A33" s="246"/>
      <c r="B33" s="140">
        <f>IFERROR((VLOOKUP(Appoggio!$A$2,Appoggio!J36:P36,2,FALSE)),0)</f>
        <v>0</v>
      </c>
      <c r="C33" s="141">
        <f>IFERROR((VLOOKUP(Appoggio!$A$2,Appoggio!J36:P36,3,FALSE)),0)</f>
        <v>0</v>
      </c>
      <c r="D33" s="141">
        <f>IFERROR((VLOOKUP(Appoggio!$A$2,Appoggio!J36:P36,4,FALSE)),0)</f>
        <v>0</v>
      </c>
      <c r="E33" s="142">
        <f>IFERROR((VLOOKUP(Appoggio!$A$2,Appoggio!J36:P36,5,FALSE)),0)</f>
        <v>0</v>
      </c>
      <c r="F33" s="95">
        <f>IFERROR((VLOOKUP(Appoggio!$A$2,Appoggio!J36:P36,6,FALSE)),0)</f>
        <v>0</v>
      </c>
      <c r="G33" s="99"/>
      <c r="H33" s="1"/>
      <c r="I33" s="1"/>
      <c r="J33" s="1"/>
      <c r="K33" s="33"/>
      <c r="L33" s="1"/>
      <c r="M33" s="97">
        <v>26</v>
      </c>
    </row>
    <row r="34" spans="1:13" hidden="1" x14ac:dyDescent="0.25">
      <c r="A34" s="246"/>
      <c r="B34" s="140">
        <f>IFERROR((VLOOKUP(Appoggio!$A$2,Appoggio!J37:P37,2,FALSE)),0)</f>
        <v>0</v>
      </c>
      <c r="C34" s="141">
        <f>IFERROR((VLOOKUP(Appoggio!$A$2,Appoggio!J37:P37,3,FALSE)),0)</f>
        <v>0</v>
      </c>
      <c r="D34" s="141">
        <f>IFERROR((VLOOKUP(Appoggio!$A$2,Appoggio!J37:P37,4,FALSE)),0)</f>
        <v>0</v>
      </c>
      <c r="E34" s="142">
        <f>IFERROR((VLOOKUP(Appoggio!$A$2,Appoggio!J37:P37,5,FALSE)),0)</f>
        <v>0</v>
      </c>
      <c r="F34" s="95">
        <f>IFERROR((VLOOKUP(Appoggio!$A$2,Appoggio!J37:P37,6,FALSE)),0)</f>
        <v>0</v>
      </c>
      <c r="G34" s="99"/>
      <c r="H34" s="1"/>
      <c r="I34" s="1"/>
      <c r="J34" s="1"/>
      <c r="K34" s="33"/>
      <c r="L34" s="1"/>
      <c r="M34" s="97">
        <v>27</v>
      </c>
    </row>
    <row r="35" spans="1:13" hidden="1" x14ac:dyDescent="0.25">
      <c r="A35" s="246"/>
      <c r="B35" s="140">
        <f>IFERROR((VLOOKUP(Appoggio!$A$2,Appoggio!J38:P38,2,FALSE)),0)</f>
        <v>0</v>
      </c>
      <c r="C35" s="141">
        <f>IFERROR((VLOOKUP(Appoggio!$A$2,Appoggio!J38:P38,3,FALSE)),0)</f>
        <v>0</v>
      </c>
      <c r="D35" s="141">
        <f>IFERROR((VLOOKUP(Appoggio!$A$2,Appoggio!J38:P38,4,FALSE)),0)</f>
        <v>0</v>
      </c>
      <c r="E35" s="142">
        <f>IFERROR((VLOOKUP(Appoggio!$A$2,Appoggio!J38:P38,5,FALSE)),0)</f>
        <v>0</v>
      </c>
      <c r="F35" s="95">
        <f>IFERROR((VLOOKUP(Appoggio!$A$2,Appoggio!J38:P38,6,FALSE)),0)</f>
        <v>0</v>
      </c>
      <c r="G35" s="99"/>
      <c r="H35" s="1"/>
      <c r="I35" s="1"/>
      <c r="J35" s="1"/>
      <c r="K35" s="33"/>
      <c r="L35" s="1"/>
      <c r="M35" s="97">
        <v>28</v>
      </c>
    </row>
    <row r="36" spans="1:13" hidden="1" x14ac:dyDescent="0.25">
      <c r="A36" s="246"/>
      <c r="B36" s="140">
        <f>IFERROR((VLOOKUP(Appoggio!$A$2,Appoggio!J39:P39,2,FALSE)),0)</f>
        <v>0</v>
      </c>
      <c r="C36" s="141">
        <f>IFERROR((VLOOKUP(Appoggio!$A$2,Appoggio!J39:P39,3,FALSE)),0)</f>
        <v>0</v>
      </c>
      <c r="D36" s="141">
        <f>IFERROR((VLOOKUP(Appoggio!$A$2,Appoggio!J39:P39,4,FALSE)),0)</f>
        <v>0</v>
      </c>
      <c r="E36" s="142">
        <f>IFERROR((VLOOKUP(Appoggio!$A$2,Appoggio!J39:P39,5,FALSE)),0)</f>
        <v>0</v>
      </c>
      <c r="F36" s="95">
        <f>IFERROR((VLOOKUP(Appoggio!$A$2,Appoggio!J39:P39,6,FALSE)),0)</f>
        <v>0</v>
      </c>
      <c r="G36" s="99"/>
      <c r="H36" s="1"/>
      <c r="I36" s="1"/>
      <c r="J36" s="1"/>
      <c r="K36" s="33"/>
      <c r="L36" s="1"/>
      <c r="M36" s="97">
        <v>29</v>
      </c>
    </row>
    <row r="37" spans="1:13" hidden="1" x14ac:dyDescent="0.25">
      <c r="A37" s="246"/>
      <c r="B37" s="140">
        <f>IFERROR((VLOOKUP(Appoggio!$A$2,Appoggio!J40:P40,2,FALSE)),0)</f>
        <v>0</v>
      </c>
      <c r="C37" s="141">
        <f>IFERROR((VLOOKUP(Appoggio!$A$2,Appoggio!J40:P40,3,FALSE)),0)</f>
        <v>0</v>
      </c>
      <c r="D37" s="141">
        <f>IFERROR((VLOOKUP(Appoggio!$A$2,Appoggio!J40:P40,4,FALSE)),0)</f>
        <v>0</v>
      </c>
      <c r="E37" s="142">
        <f>IFERROR((VLOOKUP(Appoggio!$A$2,Appoggio!J40:P40,5,FALSE)),0)</f>
        <v>0</v>
      </c>
      <c r="F37" s="95">
        <f>IFERROR((VLOOKUP(Appoggio!$A$2,Appoggio!J40:P40,6,FALSE)),0)</f>
        <v>0</v>
      </c>
      <c r="G37" s="99"/>
      <c r="H37" s="1"/>
      <c r="I37" s="1"/>
      <c r="J37" s="1"/>
      <c r="K37" s="33"/>
      <c r="L37" s="1"/>
      <c r="M37" s="97">
        <v>30</v>
      </c>
    </row>
    <row r="38" spans="1:13" hidden="1" x14ac:dyDescent="0.25">
      <c r="A38" s="246"/>
      <c r="B38" s="140">
        <f>IFERROR((VLOOKUP(Appoggio!$A$2,Appoggio!J41:P41,2,FALSE)),0)</f>
        <v>0</v>
      </c>
      <c r="C38" s="141">
        <f>IFERROR((VLOOKUP(Appoggio!$A$2,Appoggio!J41:P41,3,FALSE)),0)</f>
        <v>0</v>
      </c>
      <c r="D38" s="141">
        <f>IFERROR((VLOOKUP(Appoggio!$A$2,Appoggio!J41:P41,4,FALSE)),0)</f>
        <v>0</v>
      </c>
      <c r="E38" s="142">
        <f>IFERROR((VLOOKUP(Appoggio!$A$2,Appoggio!J41:P41,5,FALSE)),0)</f>
        <v>0</v>
      </c>
      <c r="F38" s="95">
        <f>IFERROR((VLOOKUP(Appoggio!$A$2,Appoggio!J41:P41,6,FALSE)),0)</f>
        <v>0</v>
      </c>
      <c r="G38" s="99"/>
      <c r="H38" s="1"/>
      <c r="I38" s="1"/>
      <c r="J38" s="1"/>
      <c r="K38" s="33"/>
      <c r="L38" s="1"/>
      <c r="M38" s="97">
        <v>31</v>
      </c>
    </row>
    <row r="39" spans="1:13" hidden="1" x14ac:dyDescent="0.25">
      <c r="A39" s="246"/>
      <c r="B39" s="140">
        <f>IFERROR((VLOOKUP(Appoggio!$A$2,Appoggio!J42:P42,2,FALSE)),0)</f>
        <v>0</v>
      </c>
      <c r="C39" s="141">
        <f>IFERROR((VLOOKUP(Appoggio!$A$2,Appoggio!J42:P42,3,FALSE)),0)</f>
        <v>0</v>
      </c>
      <c r="D39" s="141">
        <f>IFERROR((VLOOKUP(Appoggio!$A$2,Appoggio!J42:P42,4,FALSE)),0)</f>
        <v>0</v>
      </c>
      <c r="E39" s="142">
        <f>IFERROR((VLOOKUP(Appoggio!$A$2,Appoggio!J42:P42,5,FALSE)),0)</f>
        <v>0</v>
      </c>
      <c r="F39" s="95">
        <f>IFERROR((VLOOKUP(Appoggio!$A$2,Appoggio!J42:P42,6,FALSE)),0)</f>
        <v>0</v>
      </c>
      <c r="G39" s="99"/>
      <c r="H39" s="1"/>
      <c r="I39" s="1"/>
      <c r="J39" s="1"/>
      <c r="K39" s="33"/>
      <c r="L39" s="1"/>
      <c r="M39" s="97">
        <v>32</v>
      </c>
    </row>
    <row r="40" spans="1:13" hidden="1" x14ac:dyDescent="0.25">
      <c r="A40" s="246"/>
      <c r="B40" s="140">
        <f>IFERROR((VLOOKUP(Appoggio!$A$2,Appoggio!J43:P43,2,FALSE)),0)</f>
        <v>0</v>
      </c>
      <c r="C40" s="141">
        <f>IFERROR((VLOOKUP(Appoggio!$A$2,Appoggio!J43:P43,3,FALSE)),0)</f>
        <v>0</v>
      </c>
      <c r="D40" s="141">
        <f>IFERROR((VLOOKUP(Appoggio!$A$2,Appoggio!J43:P43,4,FALSE)),0)</f>
        <v>0</v>
      </c>
      <c r="E40" s="142">
        <f>IFERROR((VLOOKUP(Appoggio!$A$2,Appoggio!J43:P43,5,FALSE)),0)</f>
        <v>0</v>
      </c>
      <c r="F40" s="95">
        <f>IFERROR((VLOOKUP(Appoggio!$A$2,Appoggio!J43:P43,6,FALSE)),0)</f>
        <v>0</v>
      </c>
      <c r="G40" s="99"/>
      <c r="H40" s="1"/>
      <c r="I40" s="1"/>
      <c r="J40" s="1"/>
      <c r="K40" s="33"/>
      <c r="L40" s="1"/>
      <c r="M40" s="97">
        <v>33</v>
      </c>
    </row>
    <row r="41" spans="1:13" hidden="1" x14ac:dyDescent="0.25">
      <c r="A41" s="246"/>
      <c r="B41" s="140">
        <f>IFERROR((VLOOKUP(Appoggio!$A$2,Appoggio!J44:P44,2,FALSE)),0)</f>
        <v>0</v>
      </c>
      <c r="C41" s="141">
        <f>IFERROR((VLOOKUP(Appoggio!$A$2,Appoggio!J44:P44,3,FALSE)),0)</f>
        <v>0</v>
      </c>
      <c r="D41" s="141">
        <f>IFERROR((VLOOKUP(Appoggio!$A$2,Appoggio!J44:P44,4,FALSE)),0)</f>
        <v>0</v>
      </c>
      <c r="E41" s="142">
        <f>IFERROR((VLOOKUP(Appoggio!$A$2,Appoggio!J44:P44,5,FALSE)),0)</f>
        <v>0</v>
      </c>
      <c r="F41" s="95">
        <f>IFERROR((VLOOKUP(Appoggio!$A$2,Appoggio!J44:P44,6,FALSE)),0)</f>
        <v>0</v>
      </c>
      <c r="G41" s="99"/>
      <c r="H41" s="1"/>
      <c r="I41" s="1"/>
      <c r="J41" s="1"/>
      <c r="K41" s="33"/>
      <c r="L41" s="1"/>
      <c r="M41" s="97">
        <v>34</v>
      </c>
    </row>
    <row r="42" spans="1:13" hidden="1" x14ac:dyDescent="0.25">
      <c r="A42" s="246"/>
      <c r="B42" s="140">
        <f>IFERROR((VLOOKUP(Appoggio!$A$2,Appoggio!J45:P45,2,FALSE)),0)</f>
        <v>0</v>
      </c>
      <c r="C42" s="141">
        <f>IFERROR((VLOOKUP(Appoggio!$A$2,Appoggio!J45:P45,3,FALSE)),0)</f>
        <v>0</v>
      </c>
      <c r="D42" s="141">
        <f>IFERROR((VLOOKUP(Appoggio!$A$2,Appoggio!J45:P45,4,FALSE)),0)</f>
        <v>0</v>
      </c>
      <c r="E42" s="142">
        <f>IFERROR((VLOOKUP(Appoggio!$A$2,Appoggio!J45:P45,5,FALSE)),0)</f>
        <v>0</v>
      </c>
      <c r="F42" s="95">
        <f>IFERROR((VLOOKUP(Appoggio!$A$2,Appoggio!J45:P45,6,FALSE)),0)</f>
        <v>0</v>
      </c>
      <c r="G42" s="99"/>
      <c r="H42" s="1"/>
      <c r="I42" s="1"/>
      <c r="J42" s="1"/>
      <c r="K42" s="33"/>
      <c r="L42" s="1"/>
      <c r="M42" s="97">
        <v>35</v>
      </c>
    </row>
    <row r="43" spans="1:13" hidden="1" x14ac:dyDescent="0.25">
      <c r="A43" s="246"/>
      <c r="B43" s="140">
        <f>IFERROR((VLOOKUP(Appoggio!$A$2,Appoggio!J46:P46,2,FALSE)),0)</f>
        <v>0</v>
      </c>
      <c r="C43" s="141">
        <f>IFERROR((VLOOKUP(Appoggio!$A$2,Appoggio!J46:P46,3,FALSE)),0)</f>
        <v>0</v>
      </c>
      <c r="D43" s="141">
        <f>IFERROR((VLOOKUP(Appoggio!$A$2,Appoggio!J46:P46,4,FALSE)),0)</f>
        <v>0</v>
      </c>
      <c r="E43" s="142">
        <f>IFERROR((VLOOKUP(Appoggio!$A$2,Appoggio!J46:P46,5,FALSE)),0)</f>
        <v>0</v>
      </c>
      <c r="F43" s="95">
        <f>IFERROR((VLOOKUP(Appoggio!$A$2,Appoggio!J46:P46,6,FALSE)),0)</f>
        <v>0</v>
      </c>
      <c r="G43" s="99"/>
      <c r="H43" s="1"/>
      <c r="I43" s="1"/>
      <c r="J43" s="1"/>
      <c r="K43" s="33"/>
      <c r="L43" s="1"/>
      <c r="M43" s="97">
        <v>36</v>
      </c>
    </row>
    <row r="44" spans="1:13" hidden="1" x14ac:dyDescent="0.25">
      <c r="A44" s="246"/>
      <c r="B44" s="140">
        <f>IFERROR((VLOOKUP(Appoggio!$A$2,Appoggio!J47:P47,2,FALSE)),0)</f>
        <v>0</v>
      </c>
      <c r="C44" s="141">
        <f>IFERROR((VLOOKUP(Appoggio!$A$2,Appoggio!J47:P47,3,FALSE)),0)</f>
        <v>0</v>
      </c>
      <c r="D44" s="141">
        <f>IFERROR((VLOOKUP(Appoggio!$A$2,Appoggio!J47:P47,4,FALSE)),0)</f>
        <v>0</v>
      </c>
      <c r="E44" s="142">
        <f>IFERROR((VLOOKUP(Appoggio!$A$2,Appoggio!J47:P47,5,FALSE)),0)</f>
        <v>0</v>
      </c>
      <c r="F44" s="95">
        <f>IFERROR((VLOOKUP(Appoggio!$A$2,Appoggio!J47:P47,6,FALSE)),0)</f>
        <v>0</v>
      </c>
      <c r="G44" s="99"/>
      <c r="H44" s="1"/>
      <c r="I44" s="1"/>
      <c r="J44" s="1"/>
      <c r="K44" s="33"/>
      <c r="L44" s="1"/>
      <c r="M44" s="97">
        <v>37</v>
      </c>
    </row>
    <row r="45" spans="1:13" hidden="1" x14ac:dyDescent="0.25">
      <c r="A45" s="246"/>
      <c r="B45" s="140">
        <f>IFERROR((VLOOKUP(Appoggio!$A$2,Appoggio!J48:P48,2,FALSE)),0)</f>
        <v>0</v>
      </c>
      <c r="C45" s="141">
        <f>IFERROR((VLOOKUP(Appoggio!$A$2,Appoggio!J48:P48,3,FALSE)),0)</f>
        <v>0</v>
      </c>
      <c r="D45" s="141">
        <f>IFERROR((VLOOKUP(Appoggio!$A$2,Appoggio!J48:P48,4,FALSE)),0)</f>
        <v>0</v>
      </c>
      <c r="E45" s="142">
        <f>IFERROR((VLOOKUP(Appoggio!$A$2,Appoggio!J48:P48,5,FALSE)),0)</f>
        <v>0</v>
      </c>
      <c r="F45" s="95">
        <f>IFERROR((VLOOKUP(Appoggio!$A$2,Appoggio!J48:P48,6,FALSE)),0)</f>
        <v>0</v>
      </c>
      <c r="G45" s="99"/>
      <c r="H45" s="1"/>
      <c r="I45" s="1"/>
      <c r="J45" s="1"/>
      <c r="K45" s="33"/>
      <c r="L45" s="1"/>
      <c r="M45" s="97">
        <v>38</v>
      </c>
    </row>
    <row r="46" spans="1:13" hidden="1" x14ac:dyDescent="0.25">
      <c r="A46" s="246"/>
      <c r="B46" s="61">
        <f>IFERROR((VLOOKUP(Appoggio!$A$2,Appoggio!J49:P49,2,FALSE)),0)</f>
        <v>0</v>
      </c>
      <c r="C46" s="93">
        <f>IFERROR((VLOOKUP(Appoggio!$A$2,Appoggio!J49:P49,3,FALSE)),0)</f>
        <v>0</v>
      </c>
      <c r="D46" s="93">
        <f>IFERROR((VLOOKUP(Appoggio!$A$2,Appoggio!J49:P49,4,FALSE)),0)</f>
        <v>0</v>
      </c>
      <c r="E46" s="94">
        <f>IFERROR((VLOOKUP(Appoggio!$A$2,Appoggio!J49:P49,5,FALSE)),0)</f>
        <v>0</v>
      </c>
      <c r="F46" s="95">
        <f>IFERROR((VLOOKUP(Appoggio!$A$2,Appoggio!J49:P49,6,FALSE)),0)</f>
        <v>0</v>
      </c>
      <c r="G46" s="99"/>
      <c r="H46" s="1"/>
      <c r="I46" s="1"/>
      <c r="J46" s="1"/>
      <c r="K46" s="33"/>
      <c r="L46" s="1"/>
      <c r="M46" s="97">
        <v>39</v>
      </c>
    </row>
    <row r="47" spans="1:13" hidden="1" x14ac:dyDescent="0.25">
      <c r="A47" s="246"/>
      <c r="B47" s="61">
        <f>IFERROR((VLOOKUP(Appoggio!$A$2,Appoggio!J50:P50,2,FALSE)),0)</f>
        <v>0</v>
      </c>
      <c r="C47" s="93">
        <f>IFERROR((VLOOKUP(Appoggio!$A$2,Appoggio!J50:P50,3,FALSE)),0)</f>
        <v>0</v>
      </c>
      <c r="D47" s="93">
        <f>IFERROR((VLOOKUP(Appoggio!$A$2,Appoggio!J50:P50,4,FALSE)),0)</f>
        <v>0</v>
      </c>
      <c r="E47" s="94">
        <f>IFERROR((VLOOKUP(Appoggio!$A$2,Appoggio!J50:P50,5,FALSE)),0)</f>
        <v>0</v>
      </c>
      <c r="F47" s="95">
        <f>IFERROR((VLOOKUP(Appoggio!$A$2,Appoggio!J50:P50,6,FALSE)),0)</f>
        <v>0</v>
      </c>
      <c r="G47" s="99"/>
      <c r="H47" s="1"/>
      <c r="I47" s="1"/>
      <c r="J47" s="1"/>
      <c r="K47" s="33"/>
      <c r="L47" s="1"/>
      <c r="M47" s="97">
        <v>40</v>
      </c>
    </row>
    <row r="48" spans="1:13" ht="12" hidden="1" customHeight="1" x14ac:dyDescent="0.25">
      <c r="A48" s="246"/>
      <c r="B48" s="61">
        <f>IFERROR((VLOOKUP(Appoggio!$A$2,Appoggio!J51:P51,2,FALSE)),0)</f>
        <v>0</v>
      </c>
      <c r="C48" s="93">
        <f>IFERROR((VLOOKUP(Appoggio!$A$2,Appoggio!J51:P51,3,FALSE)),0)</f>
        <v>0</v>
      </c>
      <c r="D48" s="93">
        <f>IFERROR((VLOOKUP(Appoggio!$A$2,Appoggio!J51:P51,4,FALSE)),0)</f>
        <v>0</v>
      </c>
      <c r="E48" s="94">
        <f>IFERROR((VLOOKUP(Appoggio!$A$2,Appoggio!J51:P51,5,FALSE)),0)</f>
        <v>0</v>
      </c>
      <c r="F48" s="95">
        <f>IFERROR((VLOOKUP(Appoggio!$A$2,Appoggio!J51:P51,6,FALSE)),0)</f>
        <v>0</v>
      </c>
      <c r="G48" s="99"/>
      <c r="H48" s="1"/>
      <c r="I48" s="1"/>
      <c r="J48" s="1"/>
      <c r="K48" s="33"/>
      <c r="L48" s="1"/>
      <c r="M48" s="97">
        <v>41</v>
      </c>
    </row>
    <row r="49" spans="1:13" x14ac:dyDescent="0.25">
      <c r="A49" s="246"/>
      <c r="B49" s="257" t="s">
        <v>1602</v>
      </c>
      <c r="C49" s="258"/>
      <c r="D49" s="259"/>
      <c r="E49" s="33">
        <f>-F49</f>
        <v>-11.39</v>
      </c>
      <c r="F49" s="34">
        <f>SUM(F8:F48)</f>
        <v>11.39</v>
      </c>
      <c r="G49" s="100">
        <f>SUM(E8:E49)</f>
        <v>2264.96</v>
      </c>
      <c r="H49" s="1" t="str">
        <f>INTESTAZIONE!B13</f>
        <v>A042E0EA4D</v>
      </c>
      <c r="I49" s="1"/>
      <c r="J49" s="1"/>
      <c r="K49" s="33"/>
      <c r="L49" s="1"/>
    </row>
    <row r="50" spans="1:13" x14ac:dyDescent="0.25">
      <c r="A50" s="246"/>
      <c r="B50" s="248" t="str">
        <f>CONCATENATE("Manutenzione straordinaria reti idriche ",INTESTAZIONE!B4,INTESTAZIONE!D4)</f>
        <v>Manutenzione straordinaria reti idriche Luglio2024</v>
      </c>
      <c r="C50" s="249" t="str">
        <f>INTESTAZIONE!B4</f>
        <v>Luglio</v>
      </c>
      <c r="D50" s="249">
        <f>INTESTAZIONE!D4</f>
        <v>2024</v>
      </c>
      <c r="E50" s="249"/>
      <c r="F50" s="249"/>
      <c r="G50" s="249"/>
      <c r="H50" s="249"/>
      <c r="I50" s="249"/>
      <c r="J50" s="250"/>
      <c r="K50" s="33"/>
      <c r="L50" s="1"/>
    </row>
    <row r="51" spans="1:13" x14ac:dyDescent="0.25">
      <c r="A51" s="246"/>
      <c r="B51" s="248" t="str">
        <f>INTESTAZIONE!F6</f>
        <v>Affidamento Prot. n° 736 del 29/12/2023</v>
      </c>
      <c r="C51" s="249">
        <f>INTESTAZIONE!C6</f>
        <v>736</v>
      </c>
      <c r="D51" s="249" t="str">
        <f>INTESTAZIONE!D6</f>
        <v xml:space="preserve"> del </v>
      </c>
      <c r="E51" s="249" t="str">
        <f>INTESTAZIONE!E6</f>
        <v>29/12/2023</v>
      </c>
      <c r="F51" s="249"/>
      <c r="G51" s="249"/>
      <c r="H51" s="249"/>
      <c r="I51" s="249"/>
      <c r="J51" s="250"/>
      <c r="K51" s="33"/>
      <c r="L51" s="1"/>
    </row>
    <row r="52" spans="1:13" x14ac:dyDescent="0.25">
      <c r="A52" s="246"/>
      <c r="B52" s="248" t="str">
        <f>INTESTAZIONE!F22</f>
        <v>SAL n° 7 del 02/09/2024</v>
      </c>
      <c r="C52" s="249">
        <f>INTESTAZIONE!C22</f>
        <v>7</v>
      </c>
      <c r="D52" s="249" t="str">
        <f>INTESTAZIONE!D22</f>
        <v xml:space="preserve"> del </v>
      </c>
      <c r="E52" s="249" t="str">
        <f>INTESTAZIONE!E22</f>
        <v>02/09/2024</v>
      </c>
      <c r="F52" s="249"/>
      <c r="G52" s="249"/>
      <c r="H52" s="249"/>
      <c r="I52" s="249"/>
      <c r="J52" s="250"/>
      <c r="K52" s="33"/>
      <c r="L52" s="1"/>
    </row>
    <row r="53" spans="1:13" ht="38.25" x14ac:dyDescent="0.25">
      <c r="A53" s="246"/>
      <c r="B53" s="2" t="s">
        <v>2</v>
      </c>
      <c r="C53" s="2" t="s">
        <v>393</v>
      </c>
      <c r="D53" s="2" t="s">
        <v>6</v>
      </c>
      <c r="E53" s="3" t="s">
        <v>7</v>
      </c>
      <c r="F53" s="74" t="s">
        <v>391</v>
      </c>
      <c r="G53" s="3" t="s">
        <v>37</v>
      </c>
      <c r="H53" s="2" t="s">
        <v>5</v>
      </c>
      <c r="I53" s="2" t="s">
        <v>381</v>
      </c>
      <c r="J53" s="3" t="s">
        <v>1565</v>
      </c>
      <c r="K53" s="49"/>
      <c r="L53" s="1"/>
    </row>
    <row r="54" spans="1:13" hidden="1" x14ac:dyDescent="0.25">
      <c r="A54" s="246"/>
      <c r="B54" s="61">
        <f>IFERROR((VLOOKUP(Appoggio!$A$3,Appoggio!J11:P11,2,FALSE)),0)</f>
        <v>0</v>
      </c>
      <c r="C54" s="93">
        <f>IFERROR((VLOOKUP(Appoggio!$A$3,Appoggio!J11:P11,3,FALSE)),0)</f>
        <v>0</v>
      </c>
      <c r="D54" s="93">
        <f>IFERROR((VLOOKUP(Appoggio!$A$3,Appoggio!J11:P11,4,FALSE)),0)</f>
        <v>0</v>
      </c>
      <c r="E54" s="94">
        <f>IFERROR((VLOOKUP(Appoggio!$A$3,Appoggio!J11:P11,5,FALSE)),0)</f>
        <v>0</v>
      </c>
      <c r="F54" s="95">
        <f>IFERROR((VLOOKUP(Appoggio!$A$3,Appoggio!J11:P11,6,FALSE)),0)</f>
        <v>0</v>
      </c>
      <c r="G54" s="99"/>
      <c r="H54" s="1"/>
      <c r="I54" s="1"/>
      <c r="J54" s="1"/>
      <c r="K54" s="96"/>
      <c r="L54" s="32"/>
      <c r="M54" s="97">
        <v>1</v>
      </c>
    </row>
    <row r="55" spans="1:13" hidden="1" x14ac:dyDescent="0.25">
      <c r="A55" s="246"/>
      <c r="B55" s="61">
        <f>IFERROR((VLOOKUP(Appoggio!$A$3,Appoggio!J12:P12,2,FALSE)),0)</f>
        <v>0</v>
      </c>
      <c r="C55" s="93">
        <f>IFERROR((VLOOKUP(Appoggio!$A$3,Appoggio!J12:P12,3,FALSE)),0)</f>
        <v>0</v>
      </c>
      <c r="D55" s="93">
        <f>IFERROR((VLOOKUP(Appoggio!$A$3,Appoggio!J12:P12,4,FALSE)),0)</f>
        <v>0</v>
      </c>
      <c r="E55" s="94">
        <f>IFERROR((VLOOKUP(Appoggio!$A$3,Appoggio!J12:P12,5,FALSE)),0)</f>
        <v>0</v>
      </c>
      <c r="F55" s="95">
        <f>IFERROR((VLOOKUP(Appoggio!$A$3,Appoggio!J12:P12,6,FALSE)),0)</f>
        <v>0</v>
      </c>
      <c r="G55" s="99"/>
      <c r="H55" s="1"/>
      <c r="I55" s="1"/>
      <c r="J55" s="1"/>
      <c r="K55" s="96"/>
      <c r="L55" s="32"/>
      <c r="M55" s="97">
        <v>2</v>
      </c>
    </row>
    <row r="56" spans="1:13" hidden="1" x14ac:dyDescent="0.25">
      <c r="A56" s="246"/>
      <c r="B56" s="61">
        <f>IFERROR((VLOOKUP(Appoggio!$A$3,Appoggio!J13:P13,2,FALSE)),0)</f>
        <v>0</v>
      </c>
      <c r="C56" s="93">
        <f>IFERROR((VLOOKUP(Appoggio!$A$3,Appoggio!J13:P13,3,FALSE)),0)</f>
        <v>0</v>
      </c>
      <c r="D56" s="93">
        <f>IFERROR((VLOOKUP(Appoggio!$A$3,Appoggio!J13:P13,4,FALSE)),0)</f>
        <v>0</v>
      </c>
      <c r="E56" s="94">
        <f>IFERROR((VLOOKUP(Appoggio!$A$3,Appoggio!J13:P13,5,FALSE)),0)</f>
        <v>0</v>
      </c>
      <c r="F56" s="95">
        <f>IFERROR((VLOOKUP(Appoggio!$A$3,Appoggio!J13:P13,6,FALSE)),0)</f>
        <v>0</v>
      </c>
      <c r="G56" s="99"/>
      <c r="H56" s="1"/>
      <c r="I56" s="1"/>
      <c r="J56" s="1"/>
      <c r="K56" s="96"/>
      <c r="L56" s="32"/>
      <c r="M56" s="97">
        <v>3</v>
      </c>
    </row>
    <row r="57" spans="1:13" hidden="1" x14ac:dyDescent="0.25">
      <c r="A57" s="246"/>
      <c r="B57" s="61">
        <f>IFERROR((VLOOKUP(Appoggio!$A$3,Appoggio!J14:P14,2,FALSE)),0)</f>
        <v>0</v>
      </c>
      <c r="C57" s="93">
        <f>IFERROR((VLOOKUP(Appoggio!$A$3,Appoggio!J14:P14,3,FALSE)),0)</f>
        <v>0</v>
      </c>
      <c r="D57" s="93">
        <f>IFERROR((VLOOKUP(Appoggio!$A$3,Appoggio!J14:P14,4,FALSE)),0)</f>
        <v>0</v>
      </c>
      <c r="E57" s="94">
        <f>IFERROR((VLOOKUP(Appoggio!$A$3,Appoggio!J14:P14,5,FALSE)),0)</f>
        <v>0</v>
      </c>
      <c r="F57" s="95">
        <f>IFERROR((VLOOKUP(Appoggio!$A$3,Appoggio!J14:P14,6,FALSE)),0)</f>
        <v>0</v>
      </c>
      <c r="G57" s="99"/>
      <c r="H57" s="1"/>
      <c r="I57" s="1"/>
      <c r="J57" s="1"/>
      <c r="K57" s="96"/>
      <c r="L57" s="32"/>
      <c r="M57" s="97">
        <v>4</v>
      </c>
    </row>
    <row r="58" spans="1:13" hidden="1" x14ac:dyDescent="0.25">
      <c r="A58" s="246"/>
      <c r="B58" s="61">
        <f>IFERROR((VLOOKUP(Appoggio!$A$3,Appoggio!J15:P15,2,FALSE)),0)</f>
        <v>0</v>
      </c>
      <c r="C58" s="93">
        <f>IFERROR((VLOOKUP(Appoggio!$A$3,Appoggio!J15:P15,3,FALSE)),0)</f>
        <v>0</v>
      </c>
      <c r="D58" s="93">
        <f>IFERROR((VLOOKUP(Appoggio!$A$3,Appoggio!J15:P15,4,FALSE)),0)</f>
        <v>0</v>
      </c>
      <c r="E58" s="94">
        <f>IFERROR((VLOOKUP(Appoggio!$A$3,Appoggio!J15:P15,5,FALSE)),0)</f>
        <v>0</v>
      </c>
      <c r="F58" s="95">
        <f>IFERROR((VLOOKUP(Appoggio!$A$3,Appoggio!J15:P15,6,FALSE)),0)</f>
        <v>0</v>
      </c>
      <c r="G58" s="99"/>
      <c r="H58" s="1"/>
      <c r="I58" s="1"/>
      <c r="J58" s="1"/>
      <c r="K58" s="96"/>
      <c r="L58" s="32"/>
      <c r="M58" s="97">
        <v>5</v>
      </c>
    </row>
    <row r="59" spans="1:13" hidden="1" x14ac:dyDescent="0.25">
      <c r="A59" s="246"/>
      <c r="B59" s="61">
        <f>IFERROR((VLOOKUP(Appoggio!$A$3,Appoggio!J16:P16,2,FALSE)),0)</f>
        <v>0</v>
      </c>
      <c r="C59" s="93">
        <f>IFERROR((VLOOKUP(Appoggio!$A$3,Appoggio!J16:P16,3,FALSE)),0)</f>
        <v>0</v>
      </c>
      <c r="D59" s="93">
        <f>IFERROR((VLOOKUP(Appoggio!$A$3,Appoggio!J16:P16,4,FALSE)),0)</f>
        <v>0</v>
      </c>
      <c r="E59" s="94">
        <f>IFERROR((VLOOKUP(Appoggio!$A$3,Appoggio!J16:P16,5,FALSE)),0)</f>
        <v>0</v>
      </c>
      <c r="F59" s="95">
        <f>IFERROR((VLOOKUP(Appoggio!$A$3,Appoggio!J16:P16,6,FALSE)),0)</f>
        <v>0</v>
      </c>
      <c r="G59" s="99"/>
      <c r="H59" s="1"/>
      <c r="I59" s="1"/>
      <c r="J59" s="1"/>
      <c r="K59" s="96"/>
      <c r="L59" s="32"/>
      <c r="M59" s="97">
        <v>6</v>
      </c>
    </row>
    <row r="60" spans="1:13" x14ac:dyDescent="0.25">
      <c r="A60" s="246"/>
      <c r="B60" s="61" t="str">
        <f>IFERROR((VLOOKUP(Appoggio!$A$3,Appoggio!J17:P17,2,FALSE)),0)</f>
        <v xml:space="preserve">Carcare </v>
      </c>
      <c r="C60" s="93" t="str">
        <f>IFERROR((VLOOKUP(Appoggio!$A$3,Appoggio!J17:P17,3,FALSE)),0)</f>
        <v>I/A02/CEN/M999/0</v>
      </c>
      <c r="D60" s="93" t="str">
        <f>IFERROR((VLOOKUP(Appoggio!$A$3,Appoggio!J17:P17,4,FALSE)),0)</f>
        <v>CAR_230724_PzzaGenta_MSA_T</v>
      </c>
      <c r="E60" s="94">
        <f>IFERROR((VLOOKUP(Appoggio!$A$3,Appoggio!J17:P17,5,FALSE)),0)</f>
        <v>1453.28</v>
      </c>
      <c r="F60" s="95">
        <f>IFERROR((VLOOKUP(Appoggio!$A$3,Appoggio!J17:P17,6,FALSE)),0)</f>
        <v>7.27</v>
      </c>
      <c r="G60" s="99"/>
      <c r="H60" s="1"/>
      <c r="I60" s="1"/>
      <c r="J60" s="1"/>
      <c r="K60" s="96"/>
      <c r="L60" s="32"/>
      <c r="M60" s="97">
        <v>7</v>
      </c>
    </row>
    <row r="61" spans="1:13" hidden="1" x14ac:dyDescent="0.25">
      <c r="A61" s="246"/>
      <c r="B61" s="61">
        <f>IFERROR((VLOOKUP(Appoggio!$A$3,Appoggio!J18:P18,2,FALSE)),0)</f>
        <v>0</v>
      </c>
      <c r="C61" s="93">
        <f>IFERROR((VLOOKUP(Appoggio!$A$3,Appoggio!J18:P18,3,FALSE)),0)</f>
        <v>0</v>
      </c>
      <c r="D61" s="93">
        <f>IFERROR((VLOOKUP(Appoggio!$A$3,Appoggio!J18:P18,4,FALSE)),0)</f>
        <v>0</v>
      </c>
      <c r="E61" s="94">
        <f>IFERROR((VLOOKUP(Appoggio!$A$3,Appoggio!J18:P18,5,FALSE)),0)</f>
        <v>0</v>
      </c>
      <c r="F61" s="95">
        <f>IFERROR((VLOOKUP(Appoggio!$A$3,Appoggio!J18:P18,6,FALSE)),0)</f>
        <v>0</v>
      </c>
      <c r="G61" s="99"/>
      <c r="H61" s="1"/>
      <c r="I61" s="1"/>
      <c r="J61" s="1"/>
      <c r="K61" s="96"/>
      <c r="L61" s="32"/>
      <c r="M61" s="97">
        <v>8</v>
      </c>
    </row>
    <row r="62" spans="1:13" hidden="1" x14ac:dyDescent="0.25">
      <c r="A62" s="246"/>
      <c r="B62" s="61">
        <f>IFERROR((VLOOKUP(Appoggio!$A$3,Appoggio!J19:P19,2,FALSE)),0)</f>
        <v>0</v>
      </c>
      <c r="C62" s="93">
        <f>IFERROR((VLOOKUP(Appoggio!$A$3,Appoggio!J19:P19,3,FALSE)),0)</f>
        <v>0</v>
      </c>
      <c r="D62" s="93">
        <f>IFERROR((VLOOKUP(Appoggio!$A$3,Appoggio!J19:P19,4,FALSE)),0)</f>
        <v>0</v>
      </c>
      <c r="E62" s="94">
        <f>IFERROR((VLOOKUP(Appoggio!$A$3,Appoggio!J19:P19,5,FALSE)),0)</f>
        <v>0</v>
      </c>
      <c r="F62" s="95">
        <f>IFERROR((VLOOKUP(Appoggio!$A$3,Appoggio!J19:P19,6,FALSE)),0)</f>
        <v>0</v>
      </c>
      <c r="G62" s="99"/>
      <c r="H62" s="1"/>
      <c r="I62" s="1"/>
      <c r="J62" s="1"/>
      <c r="K62" s="96"/>
      <c r="L62" s="32"/>
      <c r="M62" s="97">
        <v>9</v>
      </c>
    </row>
    <row r="63" spans="1:13" hidden="1" x14ac:dyDescent="0.25">
      <c r="A63" s="246"/>
      <c r="B63" s="61">
        <f>IFERROR((VLOOKUP(Appoggio!$A$3,Appoggio!J20:P20,2,FALSE)),0)</f>
        <v>0</v>
      </c>
      <c r="C63" s="93">
        <f>IFERROR((VLOOKUP(Appoggio!$A$3,Appoggio!J20:P20,3,FALSE)),0)</f>
        <v>0</v>
      </c>
      <c r="D63" s="93">
        <f>IFERROR((VLOOKUP(Appoggio!$A$3,Appoggio!J20:P20,4,FALSE)),0)</f>
        <v>0</v>
      </c>
      <c r="E63" s="94">
        <f>IFERROR((VLOOKUP(Appoggio!$A$3,Appoggio!J20:P20,5,FALSE)),0)</f>
        <v>0</v>
      </c>
      <c r="F63" s="95">
        <f>IFERROR((VLOOKUP(Appoggio!$A$3,Appoggio!J20:P20,6,FALSE)),0)</f>
        <v>0</v>
      </c>
      <c r="G63" s="99"/>
      <c r="H63" s="1"/>
      <c r="I63" s="1"/>
      <c r="J63" s="1"/>
      <c r="K63" s="96"/>
      <c r="L63" s="32"/>
      <c r="M63" s="97">
        <v>10</v>
      </c>
    </row>
    <row r="64" spans="1:13" x14ac:dyDescent="0.25">
      <c r="A64" s="246"/>
      <c r="B64" s="61" t="str">
        <f>IFERROR((VLOOKUP(Appoggio!$A$3,Appoggio!J21:P21,2,FALSE)),0)</f>
        <v>Cosseria</v>
      </c>
      <c r="C64" s="93" t="str">
        <f>IFERROR((VLOOKUP(Appoggio!$A$3,Appoggio!J21:P21,3,FALSE)),0)</f>
        <v>I/A02/COS/M999/0</v>
      </c>
      <c r="D64" s="93" t="str">
        <f>IFERROR((VLOOKUP(Appoggio!$A$3,Appoggio!J21:P21,4,FALSE)),0)</f>
        <v>COS_250724_CasaLidora_MSA_T</v>
      </c>
      <c r="E64" s="94">
        <f>IFERROR((VLOOKUP(Appoggio!$A$3,Appoggio!J21:P21,5,FALSE)),0)</f>
        <v>852.59</v>
      </c>
      <c r="F64" s="95">
        <f>IFERROR((VLOOKUP(Appoggio!$A$3,Appoggio!J21:P21,6,FALSE)),0)</f>
        <v>4.26</v>
      </c>
      <c r="G64" s="99"/>
      <c r="H64" s="1"/>
      <c r="I64" s="1"/>
      <c r="J64" s="1"/>
      <c r="K64" s="96"/>
      <c r="L64" s="32"/>
      <c r="M64" s="97">
        <v>11</v>
      </c>
    </row>
    <row r="65" spans="1:13" hidden="1" x14ac:dyDescent="0.25">
      <c r="A65" s="246"/>
      <c r="B65" s="61">
        <f>IFERROR((VLOOKUP(Appoggio!$A$3,Appoggio!J22:P22,2,FALSE)),0)</f>
        <v>0</v>
      </c>
      <c r="C65" s="93">
        <f>IFERROR((VLOOKUP(Appoggio!$A$3,Appoggio!J22:P22,3,FALSE)),0)</f>
        <v>0</v>
      </c>
      <c r="D65" s="93">
        <f>IFERROR((VLOOKUP(Appoggio!$A$3,Appoggio!J22:P22,4,FALSE)),0)</f>
        <v>0</v>
      </c>
      <c r="E65" s="94">
        <f>IFERROR((VLOOKUP(Appoggio!$A$3,Appoggio!J22:P22,5,FALSE)),0)</f>
        <v>0</v>
      </c>
      <c r="F65" s="95">
        <f>IFERROR((VLOOKUP(Appoggio!$A$3,Appoggio!J22:P22,6,FALSE)),0)</f>
        <v>0</v>
      </c>
      <c r="G65" s="99"/>
      <c r="H65" s="1"/>
      <c r="I65" s="1"/>
      <c r="J65" s="1"/>
      <c r="K65" s="96"/>
      <c r="L65" s="32"/>
      <c r="M65" s="97">
        <v>12</v>
      </c>
    </row>
    <row r="66" spans="1:13" hidden="1" x14ac:dyDescent="0.25">
      <c r="A66" s="246"/>
      <c r="B66" s="61">
        <f>IFERROR((VLOOKUP(Appoggio!$A$3,Appoggio!J23:P23,2,FALSE)),0)</f>
        <v>0</v>
      </c>
      <c r="C66" s="93">
        <f>IFERROR((VLOOKUP(Appoggio!$A$3,Appoggio!J23:P23,3,FALSE)),0)</f>
        <v>0</v>
      </c>
      <c r="D66" s="93">
        <f>IFERROR((VLOOKUP(Appoggio!$A$3,Appoggio!J23:P23,4,FALSE)),0)</f>
        <v>0</v>
      </c>
      <c r="E66" s="94">
        <f>IFERROR((VLOOKUP(Appoggio!$A$3,Appoggio!J23:P23,5,FALSE)),0)</f>
        <v>0</v>
      </c>
      <c r="F66" s="95">
        <f>IFERROR((VLOOKUP(Appoggio!$A$3,Appoggio!J23:P23,6,FALSE)),0)</f>
        <v>0</v>
      </c>
      <c r="G66" s="99"/>
      <c r="H66" s="1"/>
      <c r="I66" s="1"/>
      <c r="J66" s="1"/>
      <c r="K66" s="96"/>
      <c r="L66" s="32"/>
      <c r="M66" s="97">
        <v>13</v>
      </c>
    </row>
    <row r="67" spans="1:13" x14ac:dyDescent="0.25">
      <c r="A67" s="246"/>
      <c r="B67" s="61" t="str">
        <f>IFERROR((VLOOKUP(Appoggio!$A$3,Appoggio!J24:P24,2,FALSE)),0)</f>
        <v>Carcare</v>
      </c>
      <c r="C67" s="93" t="str">
        <f>IFERROR((VLOOKUP(Appoggio!$A$3,Appoggio!J24:P24,3,FALSE)),0)</f>
        <v>I/A02/CAR/M999/0</v>
      </c>
      <c r="D67" s="93" t="str">
        <f>IFERROR((VLOOKUP(Appoggio!$A$3,Appoggio!J24:P24,4,FALSE)),0)</f>
        <v>CAR_030624_Nazionale_MSA_T</v>
      </c>
      <c r="E67" s="94">
        <f>IFERROR((VLOOKUP(Appoggio!$A$3,Appoggio!J24:P24,5,FALSE)),0)</f>
        <v>407.45</v>
      </c>
      <c r="F67" s="95">
        <f>IFERROR((VLOOKUP(Appoggio!$A$3,Appoggio!J24:P24,6,FALSE)),0)</f>
        <v>2.04</v>
      </c>
      <c r="G67" s="99"/>
      <c r="H67" s="1"/>
      <c r="I67" s="1"/>
      <c r="J67" s="1"/>
      <c r="K67" s="96"/>
      <c r="L67" s="32"/>
      <c r="M67" s="97">
        <v>14</v>
      </c>
    </row>
    <row r="68" spans="1:13" hidden="1" x14ac:dyDescent="0.25">
      <c r="A68" s="246"/>
      <c r="B68" s="61">
        <f>IFERROR((VLOOKUP(Appoggio!$A$3,Appoggio!J25:P25,2,FALSE)),0)</f>
        <v>0</v>
      </c>
      <c r="C68" s="93">
        <f>IFERROR((VLOOKUP(Appoggio!$A$3,Appoggio!J25:P25,3,FALSE)),0)</f>
        <v>0</v>
      </c>
      <c r="D68" s="93">
        <f>IFERROR((VLOOKUP(Appoggio!$A$3,Appoggio!J25:P25,4,FALSE)),0)</f>
        <v>0</v>
      </c>
      <c r="E68" s="94">
        <f>IFERROR((VLOOKUP(Appoggio!$A$3,Appoggio!J25:P25,5,FALSE)),0)</f>
        <v>0</v>
      </c>
      <c r="F68" s="95">
        <f>IFERROR((VLOOKUP(Appoggio!$A$3,Appoggio!J25:P25,6,FALSE)),0)</f>
        <v>0</v>
      </c>
      <c r="G68" s="99"/>
      <c r="H68" s="1"/>
      <c r="I68" s="1"/>
      <c r="J68" s="1"/>
      <c r="K68" s="96"/>
      <c r="L68" s="32"/>
      <c r="M68" s="97">
        <v>15</v>
      </c>
    </row>
    <row r="69" spans="1:13" hidden="1" x14ac:dyDescent="0.25">
      <c r="A69" s="246"/>
      <c r="B69" s="61">
        <f>IFERROR((VLOOKUP(Appoggio!$A$3,Appoggio!J26:P26,2,FALSE)),0)</f>
        <v>0</v>
      </c>
      <c r="C69" s="93">
        <f>IFERROR((VLOOKUP(Appoggio!$A$3,Appoggio!J26:P26,3,FALSE)),0)</f>
        <v>0</v>
      </c>
      <c r="D69" s="93">
        <f>IFERROR((VLOOKUP(Appoggio!$A$3,Appoggio!J26:P26,4,FALSE)),0)</f>
        <v>0</v>
      </c>
      <c r="E69" s="94">
        <f>IFERROR((VLOOKUP(Appoggio!$A$3,Appoggio!J26:P26,5,FALSE)),0)</f>
        <v>0</v>
      </c>
      <c r="F69" s="95">
        <f>IFERROR((VLOOKUP(Appoggio!$A$3,Appoggio!J26:P26,6,FALSE)),0)</f>
        <v>0</v>
      </c>
      <c r="G69" s="99"/>
      <c r="H69" s="1"/>
      <c r="I69" s="1"/>
      <c r="J69" s="1"/>
      <c r="K69" s="96"/>
      <c r="L69" s="32"/>
      <c r="M69" s="97">
        <v>16</v>
      </c>
    </row>
    <row r="70" spans="1:13" hidden="1" x14ac:dyDescent="0.25">
      <c r="A70" s="246"/>
      <c r="B70" s="61">
        <f>IFERROR((VLOOKUP(Appoggio!$A$3,Appoggio!J27:P27,2,FALSE)),0)</f>
        <v>0</v>
      </c>
      <c r="C70" s="93">
        <f>IFERROR((VLOOKUP(Appoggio!$A$3,Appoggio!J27:P27,3,FALSE)),0)</f>
        <v>0</v>
      </c>
      <c r="D70" s="93">
        <f>IFERROR((VLOOKUP(Appoggio!$A$3,Appoggio!J27:P27,4,FALSE)),0)</f>
        <v>0</v>
      </c>
      <c r="E70" s="94">
        <f>IFERROR((VLOOKUP(Appoggio!$A$3,Appoggio!J27:P27,5,FALSE)),0)</f>
        <v>0</v>
      </c>
      <c r="F70" s="95">
        <f>IFERROR((VLOOKUP(Appoggio!$A$3,Appoggio!J27:P27,6,FALSE)),0)</f>
        <v>0</v>
      </c>
      <c r="G70" s="99"/>
      <c r="H70" s="1"/>
      <c r="I70" s="1"/>
      <c r="J70" s="1"/>
      <c r="K70" s="96"/>
      <c r="L70" s="32"/>
      <c r="M70" s="97">
        <v>17</v>
      </c>
    </row>
    <row r="71" spans="1:13" hidden="1" x14ac:dyDescent="0.25">
      <c r="A71" s="246"/>
      <c r="B71" s="61">
        <f>IFERROR((VLOOKUP(Appoggio!$A$3,Appoggio!J28:P28,2,FALSE)),0)</f>
        <v>0</v>
      </c>
      <c r="C71" s="93">
        <f>IFERROR((VLOOKUP(Appoggio!$A$3,Appoggio!J28:P28,3,FALSE)),0)</f>
        <v>0</v>
      </c>
      <c r="D71" s="93">
        <f>IFERROR((VLOOKUP(Appoggio!$A$3,Appoggio!J28:P28,4,FALSE)),0)</f>
        <v>0</v>
      </c>
      <c r="E71" s="94">
        <f>IFERROR((VLOOKUP(Appoggio!$A$3,Appoggio!J28:P28,5,FALSE)),0)</f>
        <v>0</v>
      </c>
      <c r="F71" s="95">
        <f>IFERROR((VLOOKUP(Appoggio!$A$3,Appoggio!J28:P28,6,FALSE)),0)</f>
        <v>0</v>
      </c>
      <c r="G71" s="99"/>
      <c r="H71" s="1"/>
      <c r="I71" s="1"/>
      <c r="J71" s="1"/>
      <c r="K71" s="96"/>
      <c r="L71" s="32"/>
      <c r="M71" s="97">
        <v>18</v>
      </c>
    </row>
    <row r="72" spans="1:13" hidden="1" x14ac:dyDescent="0.25">
      <c r="A72" s="246"/>
      <c r="B72" s="61">
        <f>IFERROR((VLOOKUP(Appoggio!$A$3,Appoggio!J29:P29,2,FALSE)),0)</f>
        <v>0</v>
      </c>
      <c r="C72" s="93">
        <f>IFERROR((VLOOKUP(Appoggio!$A$3,Appoggio!J29:P29,3,FALSE)),0)</f>
        <v>0</v>
      </c>
      <c r="D72" s="93">
        <f>IFERROR((VLOOKUP(Appoggio!$A$3,Appoggio!J29:P29,4,FALSE)),0)</f>
        <v>0</v>
      </c>
      <c r="E72" s="94">
        <f>IFERROR((VLOOKUP(Appoggio!$A$3,Appoggio!J29:P29,5,FALSE)),0)</f>
        <v>0</v>
      </c>
      <c r="F72" s="95">
        <f>IFERROR((VLOOKUP(Appoggio!$A$3,Appoggio!J29:P29,6,FALSE)),0)</f>
        <v>0</v>
      </c>
      <c r="G72" s="99"/>
      <c r="H72" s="1"/>
      <c r="I72" s="1"/>
      <c r="J72" s="1"/>
      <c r="K72" s="96"/>
      <c r="L72" s="32"/>
      <c r="M72" s="97">
        <v>19</v>
      </c>
    </row>
    <row r="73" spans="1:13" hidden="1" x14ac:dyDescent="0.25">
      <c r="A73" s="246"/>
      <c r="B73" s="61">
        <f>IFERROR((VLOOKUP(Appoggio!$A$3,Appoggio!J30:P30,2,FALSE)),0)</f>
        <v>0</v>
      </c>
      <c r="C73" s="93">
        <f>IFERROR((VLOOKUP(Appoggio!$A$3,Appoggio!J30:P30,3,FALSE)),0)</f>
        <v>0</v>
      </c>
      <c r="D73" s="93">
        <f>IFERROR((VLOOKUP(Appoggio!$A$3,Appoggio!J30:P30,4,FALSE)),0)</f>
        <v>0</v>
      </c>
      <c r="E73" s="94">
        <f>IFERROR((VLOOKUP(Appoggio!$A$3,Appoggio!J30:P30,5,FALSE)),0)</f>
        <v>0</v>
      </c>
      <c r="F73" s="95">
        <f>IFERROR((VLOOKUP(Appoggio!$A$3,Appoggio!J30:P30,6,FALSE)),0)</f>
        <v>0</v>
      </c>
      <c r="G73" s="99"/>
      <c r="H73" s="1"/>
      <c r="I73" s="1"/>
      <c r="J73" s="1"/>
      <c r="K73" s="96"/>
      <c r="L73" s="32"/>
      <c r="M73" s="97">
        <v>20</v>
      </c>
    </row>
    <row r="74" spans="1:13" hidden="1" x14ac:dyDescent="0.25">
      <c r="A74" s="246"/>
      <c r="B74" s="61">
        <f>IFERROR((VLOOKUP(Appoggio!$A$3,Appoggio!J31:P31,2,FALSE)),0)</f>
        <v>0</v>
      </c>
      <c r="C74" s="93">
        <f>IFERROR((VLOOKUP(Appoggio!$A$3,Appoggio!J31:P31,3,FALSE)),0)</f>
        <v>0</v>
      </c>
      <c r="D74" s="93">
        <f>IFERROR((VLOOKUP(Appoggio!$A$3,Appoggio!J31:P31,4,FALSE)),0)</f>
        <v>0</v>
      </c>
      <c r="E74" s="94">
        <f>IFERROR((VLOOKUP(Appoggio!$A$3,Appoggio!J31:P31,5,FALSE)),0)</f>
        <v>0</v>
      </c>
      <c r="F74" s="95">
        <f>IFERROR((VLOOKUP(Appoggio!$A$3,Appoggio!J31:P31,6,FALSE)),0)</f>
        <v>0</v>
      </c>
      <c r="G74" s="99"/>
      <c r="H74" s="1"/>
      <c r="I74" s="1"/>
      <c r="J74" s="1"/>
      <c r="K74" s="96"/>
      <c r="L74" s="32"/>
      <c r="M74" s="97">
        <v>21</v>
      </c>
    </row>
    <row r="75" spans="1:13" hidden="1" x14ac:dyDescent="0.25">
      <c r="A75" s="246"/>
      <c r="B75" s="61">
        <f>IFERROR((VLOOKUP(Appoggio!$A$3,Appoggio!J32:P32,2,FALSE)),0)</f>
        <v>0</v>
      </c>
      <c r="C75" s="93">
        <f>IFERROR((VLOOKUP(Appoggio!$A$3,Appoggio!J32:P32,3,FALSE)),0)</f>
        <v>0</v>
      </c>
      <c r="D75" s="93">
        <f>IFERROR((VLOOKUP(Appoggio!$A$3,Appoggio!J32:P32,4,FALSE)),0)</f>
        <v>0</v>
      </c>
      <c r="E75" s="94">
        <f>IFERROR((VLOOKUP(Appoggio!$A$3,Appoggio!J32:P32,5,FALSE)),0)</f>
        <v>0</v>
      </c>
      <c r="F75" s="95">
        <f>IFERROR((VLOOKUP(Appoggio!$A$3,Appoggio!J32:P32,6,FALSE)),0)</f>
        <v>0</v>
      </c>
      <c r="G75" s="99"/>
      <c r="H75" s="1"/>
      <c r="I75" s="1"/>
      <c r="J75" s="1"/>
      <c r="K75" s="96"/>
      <c r="L75" s="32"/>
      <c r="M75" s="97">
        <v>22</v>
      </c>
    </row>
    <row r="76" spans="1:13" hidden="1" x14ac:dyDescent="0.25">
      <c r="A76" s="246"/>
      <c r="B76" s="61">
        <f>IFERROR((VLOOKUP(Appoggio!$A$3,Appoggio!J33:P33,2,FALSE)),0)</f>
        <v>0</v>
      </c>
      <c r="C76" s="93">
        <f>IFERROR((VLOOKUP(Appoggio!$A$3,Appoggio!J33:P33,3,FALSE)),0)</f>
        <v>0</v>
      </c>
      <c r="D76" s="93">
        <f>IFERROR((VLOOKUP(Appoggio!$A$3,Appoggio!J33:P33,4,FALSE)),0)</f>
        <v>0</v>
      </c>
      <c r="E76" s="94">
        <f>IFERROR((VLOOKUP(Appoggio!$A$3,Appoggio!J33:P33,5,FALSE)),0)</f>
        <v>0</v>
      </c>
      <c r="F76" s="95">
        <f>IFERROR((VLOOKUP(Appoggio!$A$3,Appoggio!J33:P33,6,FALSE)),0)</f>
        <v>0</v>
      </c>
      <c r="G76" s="99"/>
      <c r="H76" s="1"/>
      <c r="I76" s="1"/>
      <c r="J76" s="1"/>
      <c r="K76" s="96"/>
      <c r="L76" s="32"/>
      <c r="M76" s="97">
        <v>23</v>
      </c>
    </row>
    <row r="77" spans="1:13" hidden="1" x14ac:dyDescent="0.25">
      <c r="A77" s="246"/>
      <c r="B77" s="61">
        <f>IFERROR((VLOOKUP(Appoggio!$A$3,Appoggio!J34:P34,2,FALSE)),0)</f>
        <v>0</v>
      </c>
      <c r="C77" s="93">
        <f>IFERROR((VLOOKUP(Appoggio!$A$3,Appoggio!J34:P34,3,FALSE)),0)</f>
        <v>0</v>
      </c>
      <c r="D77" s="93">
        <f>IFERROR((VLOOKUP(Appoggio!$A$3,Appoggio!J34:P34,4,FALSE)),0)</f>
        <v>0</v>
      </c>
      <c r="E77" s="94">
        <f>IFERROR((VLOOKUP(Appoggio!$A$3,Appoggio!J34:P34,5,FALSE)),0)</f>
        <v>0</v>
      </c>
      <c r="F77" s="95">
        <f>IFERROR((VLOOKUP(Appoggio!$A$3,Appoggio!J34:P34,6,FALSE)),0)</f>
        <v>0</v>
      </c>
      <c r="G77" s="99"/>
      <c r="H77" s="1"/>
      <c r="I77" s="1"/>
      <c r="J77" s="1"/>
      <c r="K77" s="96"/>
      <c r="L77" s="32"/>
      <c r="M77" s="97">
        <v>24</v>
      </c>
    </row>
    <row r="78" spans="1:13" hidden="1" x14ac:dyDescent="0.25">
      <c r="A78" s="246"/>
      <c r="B78" s="61">
        <f>IFERROR((VLOOKUP(Appoggio!$A$3,Appoggio!J35:P35,2,FALSE)),0)</f>
        <v>0</v>
      </c>
      <c r="C78" s="93">
        <f>IFERROR((VLOOKUP(Appoggio!$A$3,Appoggio!J35:P35,3,FALSE)),0)</f>
        <v>0</v>
      </c>
      <c r="D78" s="93">
        <f>IFERROR((VLOOKUP(Appoggio!$A$3,Appoggio!J35:P35,4,FALSE)),0)</f>
        <v>0</v>
      </c>
      <c r="E78" s="94">
        <f>IFERROR((VLOOKUP(Appoggio!$A$3,Appoggio!J35:P35,5,FALSE)),0)</f>
        <v>0</v>
      </c>
      <c r="F78" s="95">
        <f>IFERROR((VLOOKUP(Appoggio!$A$3,Appoggio!J35:P35,6,FALSE)),0)</f>
        <v>0</v>
      </c>
      <c r="G78" s="99"/>
      <c r="H78" s="1"/>
      <c r="I78" s="1"/>
      <c r="J78" s="1"/>
      <c r="K78" s="96"/>
      <c r="L78" s="32"/>
      <c r="M78" s="97">
        <v>25</v>
      </c>
    </row>
    <row r="79" spans="1:13" hidden="1" x14ac:dyDescent="0.25">
      <c r="A79" s="246"/>
      <c r="B79" s="61">
        <f>IFERROR((VLOOKUP(Appoggio!$A$3,Appoggio!J36:P36,2,FALSE)),0)</f>
        <v>0</v>
      </c>
      <c r="C79" s="93">
        <f>IFERROR((VLOOKUP(Appoggio!$A$3,Appoggio!J36:P36,3,FALSE)),0)</f>
        <v>0</v>
      </c>
      <c r="D79" s="93">
        <f>IFERROR((VLOOKUP(Appoggio!$A$3,Appoggio!J36:P36,4,FALSE)),0)</f>
        <v>0</v>
      </c>
      <c r="E79" s="94">
        <f>IFERROR((VLOOKUP(Appoggio!$A$3,Appoggio!J36:P36,5,FALSE)),0)</f>
        <v>0</v>
      </c>
      <c r="F79" s="95">
        <f>IFERROR((VLOOKUP(Appoggio!$A$3,Appoggio!J36:P36,6,FALSE)),0)</f>
        <v>0</v>
      </c>
      <c r="G79" s="99"/>
      <c r="H79" s="1"/>
      <c r="I79" s="1"/>
      <c r="J79" s="1"/>
      <c r="K79" s="96"/>
      <c r="L79" s="32"/>
      <c r="M79" s="97">
        <v>26</v>
      </c>
    </row>
    <row r="80" spans="1:13" hidden="1" x14ac:dyDescent="0.25">
      <c r="A80" s="246"/>
      <c r="B80" s="61">
        <f>IFERROR((VLOOKUP(Appoggio!$A$3,Appoggio!J37:P37,2,FALSE)),0)</f>
        <v>0</v>
      </c>
      <c r="C80" s="93">
        <f>IFERROR((VLOOKUP(Appoggio!$A$3,Appoggio!J37:P37,3,FALSE)),0)</f>
        <v>0</v>
      </c>
      <c r="D80" s="93">
        <f>IFERROR((VLOOKUP(Appoggio!$A$3,Appoggio!J37:P37,4,FALSE)),0)</f>
        <v>0</v>
      </c>
      <c r="E80" s="94">
        <f>IFERROR((VLOOKUP(Appoggio!$A$3,Appoggio!J37:P37,5,FALSE)),0)</f>
        <v>0</v>
      </c>
      <c r="F80" s="95">
        <f>IFERROR((VLOOKUP(Appoggio!$A$3,Appoggio!J37:P37,6,FALSE)),0)</f>
        <v>0</v>
      </c>
      <c r="G80" s="99"/>
      <c r="H80" s="1"/>
      <c r="I80" s="1"/>
      <c r="J80" s="1"/>
      <c r="K80" s="96"/>
      <c r="L80" s="32"/>
      <c r="M80" s="97">
        <v>27</v>
      </c>
    </row>
    <row r="81" spans="1:13" hidden="1" x14ac:dyDescent="0.25">
      <c r="A81" s="246"/>
      <c r="B81" s="61">
        <f>IFERROR((VLOOKUP(Appoggio!$A$3,Appoggio!J38:P38,2,FALSE)),0)</f>
        <v>0</v>
      </c>
      <c r="C81" s="93">
        <f>IFERROR((VLOOKUP(Appoggio!$A$3,Appoggio!J38:P38,3,FALSE)),0)</f>
        <v>0</v>
      </c>
      <c r="D81" s="93">
        <f>IFERROR((VLOOKUP(Appoggio!$A$3,Appoggio!J38:P38,4,FALSE)),0)</f>
        <v>0</v>
      </c>
      <c r="E81" s="94">
        <f>IFERROR((VLOOKUP(Appoggio!$A$3,Appoggio!J38:P38,5,FALSE)),0)</f>
        <v>0</v>
      </c>
      <c r="F81" s="95">
        <f>IFERROR((VLOOKUP(Appoggio!$A$3,Appoggio!J38:P38,6,FALSE)),0)</f>
        <v>0</v>
      </c>
      <c r="G81" s="99"/>
      <c r="H81" s="1"/>
      <c r="I81" s="1"/>
      <c r="J81" s="1"/>
      <c r="K81" s="96"/>
      <c r="L81" s="32"/>
      <c r="M81" s="97">
        <v>28</v>
      </c>
    </row>
    <row r="82" spans="1:13" hidden="1" x14ac:dyDescent="0.25">
      <c r="A82" s="246"/>
      <c r="B82" s="61">
        <f>IFERROR((VLOOKUP(Appoggio!$A$3,Appoggio!J39:P39,2,FALSE)),0)</f>
        <v>0</v>
      </c>
      <c r="C82" s="93">
        <f>IFERROR((VLOOKUP(Appoggio!$A$3,Appoggio!J39:P39,3,FALSE)),0)</f>
        <v>0</v>
      </c>
      <c r="D82" s="93">
        <f>IFERROR((VLOOKUP(Appoggio!$A$3,Appoggio!J39:P39,4,FALSE)),0)</f>
        <v>0</v>
      </c>
      <c r="E82" s="94">
        <f>IFERROR((VLOOKUP(Appoggio!$A$3,Appoggio!J39:P39,5,FALSE)),0)</f>
        <v>0</v>
      </c>
      <c r="F82" s="95">
        <f>IFERROR((VLOOKUP(Appoggio!$A$3,Appoggio!J39:P39,6,FALSE)),0)</f>
        <v>0</v>
      </c>
      <c r="G82" s="99"/>
      <c r="H82" s="1"/>
      <c r="I82" s="1"/>
      <c r="J82" s="1"/>
      <c r="K82" s="96"/>
      <c r="L82" s="32"/>
      <c r="M82" s="97">
        <v>29</v>
      </c>
    </row>
    <row r="83" spans="1:13" hidden="1" x14ac:dyDescent="0.25">
      <c r="A83" s="246"/>
      <c r="B83" s="61">
        <f>IFERROR((VLOOKUP(Appoggio!$A$3,Appoggio!J40:P40,2,FALSE)),0)</f>
        <v>0</v>
      </c>
      <c r="C83" s="93">
        <f>IFERROR((VLOOKUP(Appoggio!$A$3,Appoggio!J40:P40,3,FALSE)),0)</f>
        <v>0</v>
      </c>
      <c r="D83" s="93">
        <f>IFERROR((VLOOKUP(Appoggio!$A$3,Appoggio!J40:P40,4,FALSE)),0)</f>
        <v>0</v>
      </c>
      <c r="E83" s="94">
        <f>IFERROR((VLOOKUP(Appoggio!$A$3,Appoggio!J40:P40,5,FALSE)),0)</f>
        <v>0</v>
      </c>
      <c r="F83" s="95">
        <f>IFERROR((VLOOKUP(Appoggio!$A$3,Appoggio!J40:P40,6,FALSE)),0)</f>
        <v>0</v>
      </c>
      <c r="G83" s="99"/>
      <c r="H83" s="1"/>
      <c r="I83" s="1"/>
      <c r="J83" s="1"/>
      <c r="K83" s="96"/>
      <c r="L83" s="32"/>
      <c r="M83" s="97">
        <v>30</v>
      </c>
    </row>
    <row r="84" spans="1:13" hidden="1" x14ac:dyDescent="0.25">
      <c r="A84" s="246"/>
      <c r="B84" s="61">
        <f>IFERROR((VLOOKUP(Appoggio!$A$3,Appoggio!J41:P41,2,FALSE)),0)</f>
        <v>0</v>
      </c>
      <c r="C84" s="93">
        <f>IFERROR((VLOOKUP(Appoggio!$A$3,Appoggio!J41:P41,3,FALSE)),0)</f>
        <v>0</v>
      </c>
      <c r="D84" s="93">
        <f>IFERROR((VLOOKUP(Appoggio!$A$3,Appoggio!J41:P41,4,FALSE)),0)</f>
        <v>0</v>
      </c>
      <c r="E84" s="94">
        <f>IFERROR((VLOOKUP(Appoggio!$A$3,Appoggio!J41:P41,5,FALSE)),0)</f>
        <v>0</v>
      </c>
      <c r="F84" s="95">
        <f>IFERROR((VLOOKUP(Appoggio!$A$3,Appoggio!J41:P41,6,FALSE)),0)</f>
        <v>0</v>
      </c>
      <c r="G84" s="99"/>
      <c r="H84" s="1"/>
      <c r="I84" s="1"/>
      <c r="J84" s="1"/>
      <c r="K84" s="96"/>
      <c r="L84" s="32"/>
      <c r="M84" s="97">
        <v>31</v>
      </c>
    </row>
    <row r="85" spans="1:13" hidden="1" x14ac:dyDescent="0.25">
      <c r="A85" s="246"/>
      <c r="B85" s="61">
        <f>IFERROR((VLOOKUP(Appoggio!$A$3,Appoggio!J42:P42,2,FALSE)),0)</f>
        <v>0</v>
      </c>
      <c r="C85" s="93">
        <f>IFERROR((VLOOKUP(Appoggio!$A$3,Appoggio!J42:P42,3,FALSE)),0)</f>
        <v>0</v>
      </c>
      <c r="D85" s="93">
        <f>IFERROR((VLOOKUP(Appoggio!$A$3,Appoggio!J42:P42,4,FALSE)),0)</f>
        <v>0</v>
      </c>
      <c r="E85" s="94">
        <f>IFERROR((VLOOKUP(Appoggio!$A$3,Appoggio!J42:P42,5,FALSE)),0)</f>
        <v>0</v>
      </c>
      <c r="F85" s="95">
        <f>IFERROR((VLOOKUP(Appoggio!$A$3,Appoggio!J42:P42,6,FALSE)),0)</f>
        <v>0</v>
      </c>
      <c r="G85" s="99"/>
      <c r="H85" s="1"/>
      <c r="I85" s="1"/>
      <c r="J85" s="1"/>
      <c r="K85" s="96"/>
      <c r="L85" s="32"/>
      <c r="M85" s="97">
        <v>32</v>
      </c>
    </row>
    <row r="86" spans="1:13" hidden="1" x14ac:dyDescent="0.25">
      <c r="A86" s="246"/>
      <c r="B86" s="61">
        <f>IFERROR((VLOOKUP(Appoggio!$A$3,Appoggio!J43:P43,2,FALSE)),0)</f>
        <v>0</v>
      </c>
      <c r="C86" s="93">
        <f>IFERROR((VLOOKUP(Appoggio!$A$3,Appoggio!J43:P43,3,FALSE)),0)</f>
        <v>0</v>
      </c>
      <c r="D86" s="93">
        <f>IFERROR((VLOOKUP(Appoggio!$A$3,Appoggio!J43:P43,4,FALSE)),0)</f>
        <v>0</v>
      </c>
      <c r="E86" s="94">
        <f>IFERROR((VLOOKUP(Appoggio!$A$3,Appoggio!J43:P43,5,FALSE)),0)</f>
        <v>0</v>
      </c>
      <c r="F86" s="95">
        <f>IFERROR((VLOOKUP(Appoggio!$A$3,Appoggio!J43:P43,6,FALSE)),0)</f>
        <v>0</v>
      </c>
      <c r="G86" s="99"/>
      <c r="H86" s="1"/>
      <c r="I86" s="1"/>
      <c r="J86" s="1"/>
      <c r="K86" s="96"/>
      <c r="L86" s="32"/>
      <c r="M86" s="97">
        <v>33</v>
      </c>
    </row>
    <row r="87" spans="1:13" hidden="1" x14ac:dyDescent="0.25">
      <c r="A87" s="246"/>
      <c r="B87" s="61">
        <f>IFERROR((VLOOKUP(Appoggio!$A$3,Appoggio!J44:P44,2,FALSE)),0)</f>
        <v>0</v>
      </c>
      <c r="C87" s="93">
        <f>IFERROR((VLOOKUP(Appoggio!$A$3,Appoggio!J44:P44,3,FALSE)),0)</f>
        <v>0</v>
      </c>
      <c r="D87" s="93">
        <f>IFERROR((VLOOKUP(Appoggio!$A$3,Appoggio!J44:P44,4,FALSE)),0)</f>
        <v>0</v>
      </c>
      <c r="E87" s="94">
        <f>IFERROR((VLOOKUP(Appoggio!$A$3,Appoggio!J44:P44,5,FALSE)),0)</f>
        <v>0</v>
      </c>
      <c r="F87" s="95">
        <f>IFERROR((VLOOKUP(Appoggio!$A$3,Appoggio!J44:P44,6,FALSE)),0)</f>
        <v>0</v>
      </c>
      <c r="G87" s="99"/>
      <c r="H87" s="1"/>
      <c r="I87" s="1"/>
      <c r="J87" s="1"/>
      <c r="K87" s="96"/>
      <c r="L87" s="32"/>
      <c r="M87" s="97">
        <v>34</v>
      </c>
    </row>
    <row r="88" spans="1:13" hidden="1" x14ac:dyDescent="0.25">
      <c r="A88" s="246"/>
      <c r="B88" s="61">
        <f>IFERROR((VLOOKUP(Appoggio!$A$3,Appoggio!J45:P45,2,FALSE)),0)</f>
        <v>0</v>
      </c>
      <c r="C88" s="93">
        <f>IFERROR((VLOOKUP(Appoggio!$A$3,Appoggio!J45:P45,3,FALSE)),0)</f>
        <v>0</v>
      </c>
      <c r="D88" s="93">
        <f>IFERROR((VLOOKUP(Appoggio!$A$3,Appoggio!J45:P45,4,FALSE)),0)</f>
        <v>0</v>
      </c>
      <c r="E88" s="94">
        <f>IFERROR((VLOOKUP(Appoggio!$A$3,Appoggio!J45:P45,5,FALSE)),0)</f>
        <v>0</v>
      </c>
      <c r="F88" s="95">
        <f>IFERROR((VLOOKUP(Appoggio!$A$3,Appoggio!J45:P45,6,FALSE)),0)</f>
        <v>0</v>
      </c>
      <c r="G88" s="99"/>
      <c r="H88" s="1"/>
      <c r="I88" s="1"/>
      <c r="J88" s="1"/>
      <c r="K88" s="96"/>
      <c r="L88" s="32"/>
      <c r="M88" s="97">
        <v>35</v>
      </c>
    </row>
    <row r="89" spans="1:13" hidden="1" x14ac:dyDescent="0.25">
      <c r="A89" s="246"/>
      <c r="B89" s="61">
        <f>IFERROR((VLOOKUP(Appoggio!$A$3,Appoggio!J46:P46,2,FALSE)),0)</f>
        <v>0</v>
      </c>
      <c r="C89" s="93">
        <f>IFERROR((VLOOKUP(Appoggio!$A$3,Appoggio!J46:P46,3,FALSE)),0)</f>
        <v>0</v>
      </c>
      <c r="D89" s="93">
        <f>IFERROR((VLOOKUP(Appoggio!$A$3,Appoggio!J46:P46,4,FALSE)),0)</f>
        <v>0</v>
      </c>
      <c r="E89" s="94">
        <f>IFERROR((VLOOKUP(Appoggio!$A$3,Appoggio!J46:P46,5,FALSE)),0)</f>
        <v>0</v>
      </c>
      <c r="F89" s="95">
        <f>IFERROR((VLOOKUP(Appoggio!$A$3,Appoggio!J46:P46,6,FALSE)),0)</f>
        <v>0</v>
      </c>
      <c r="G89" s="99"/>
      <c r="H89" s="1"/>
      <c r="I89" s="1"/>
      <c r="J89" s="1"/>
      <c r="K89" s="96"/>
      <c r="L89" s="32"/>
      <c r="M89" s="97">
        <v>36</v>
      </c>
    </row>
    <row r="90" spans="1:13" hidden="1" x14ac:dyDescent="0.25">
      <c r="A90" s="246"/>
      <c r="B90" s="61">
        <f>IFERROR((VLOOKUP(Appoggio!$A$3,Appoggio!J47:P47,2,FALSE)),0)</f>
        <v>0</v>
      </c>
      <c r="C90" s="93">
        <f>IFERROR((VLOOKUP(Appoggio!$A$3,Appoggio!J47:P47,3,FALSE)),0)</f>
        <v>0</v>
      </c>
      <c r="D90" s="93">
        <f>IFERROR((VLOOKUP(Appoggio!$A$3,Appoggio!J47:P47,4,FALSE)),0)</f>
        <v>0</v>
      </c>
      <c r="E90" s="94">
        <f>IFERROR((VLOOKUP(Appoggio!$A$3,Appoggio!J47:P47,5,FALSE)),0)</f>
        <v>0</v>
      </c>
      <c r="F90" s="95">
        <f>IFERROR((VLOOKUP(Appoggio!$A$3,Appoggio!J47:P47,6,FALSE)),0)</f>
        <v>0</v>
      </c>
      <c r="G90" s="99"/>
      <c r="H90" s="1"/>
      <c r="I90" s="1"/>
      <c r="J90" s="1"/>
      <c r="K90" s="96"/>
      <c r="L90" s="32"/>
      <c r="M90" s="97">
        <v>37</v>
      </c>
    </row>
    <row r="91" spans="1:13" hidden="1" x14ac:dyDescent="0.25">
      <c r="A91" s="246"/>
      <c r="B91" s="61">
        <f>IFERROR((VLOOKUP(Appoggio!$A$3,Appoggio!J48:P48,2,FALSE)),0)</f>
        <v>0</v>
      </c>
      <c r="C91" s="93">
        <f>IFERROR((VLOOKUP(Appoggio!$A$3,Appoggio!J48:P48,3,FALSE)),0)</f>
        <v>0</v>
      </c>
      <c r="D91" s="93">
        <f>IFERROR((VLOOKUP(Appoggio!$A$3,Appoggio!J48:P48,4,FALSE)),0)</f>
        <v>0</v>
      </c>
      <c r="E91" s="94">
        <f>IFERROR((VLOOKUP(Appoggio!$A$3,Appoggio!J48:P48,5,FALSE)),0)</f>
        <v>0</v>
      </c>
      <c r="F91" s="95">
        <f>IFERROR((VLOOKUP(Appoggio!$A$3,Appoggio!J48:P48,6,FALSE)),0)</f>
        <v>0</v>
      </c>
      <c r="G91" s="99"/>
      <c r="H91" s="1"/>
      <c r="I91" s="1"/>
      <c r="J91" s="1"/>
      <c r="K91" s="96"/>
      <c r="L91" s="32"/>
      <c r="M91" s="97">
        <v>38</v>
      </c>
    </row>
    <row r="92" spans="1:13" hidden="1" x14ac:dyDescent="0.25">
      <c r="A92" s="246"/>
      <c r="B92" s="61">
        <f>IFERROR((VLOOKUP(Appoggio!$A$3,Appoggio!J49:P49,2,FALSE)),0)</f>
        <v>0</v>
      </c>
      <c r="C92" s="93">
        <f>IFERROR((VLOOKUP(Appoggio!$A$3,Appoggio!J49:P49,3,FALSE)),0)</f>
        <v>0</v>
      </c>
      <c r="D92" s="93">
        <f>IFERROR((VLOOKUP(Appoggio!$A$3,Appoggio!J49:P49,4,FALSE)),0)</f>
        <v>0</v>
      </c>
      <c r="E92" s="94">
        <f>IFERROR((VLOOKUP(Appoggio!$A$3,Appoggio!J49:P49,5,FALSE)),0)</f>
        <v>0</v>
      </c>
      <c r="F92" s="95">
        <f>IFERROR((VLOOKUP(Appoggio!$A$3,Appoggio!J49:P49,6,FALSE)),0)</f>
        <v>0</v>
      </c>
      <c r="G92" s="99"/>
      <c r="H92" s="1"/>
      <c r="I92" s="1"/>
      <c r="J92" s="1"/>
      <c r="K92" s="96"/>
      <c r="L92" s="32"/>
      <c r="M92" s="97">
        <v>39</v>
      </c>
    </row>
    <row r="93" spans="1:13" hidden="1" x14ac:dyDescent="0.25">
      <c r="A93" s="246"/>
      <c r="B93" s="61">
        <f>IFERROR((VLOOKUP(Appoggio!$A$3,Appoggio!J50:P50,2,FALSE)),0)</f>
        <v>0</v>
      </c>
      <c r="C93" s="93">
        <f>IFERROR((VLOOKUP(Appoggio!$A$3,Appoggio!J50:P50,3,FALSE)),0)</f>
        <v>0</v>
      </c>
      <c r="D93" s="93">
        <f>IFERROR((VLOOKUP(Appoggio!$A$3,Appoggio!J50:P50,4,FALSE)),0)</f>
        <v>0</v>
      </c>
      <c r="E93" s="94">
        <f>IFERROR((VLOOKUP(Appoggio!$A$3,Appoggio!J50:P50,5,FALSE)),0)</f>
        <v>0</v>
      </c>
      <c r="F93" s="95">
        <f>IFERROR((VLOOKUP(Appoggio!$A$3,Appoggio!J50:P50,6,FALSE)),0)</f>
        <v>0</v>
      </c>
      <c r="G93" s="99"/>
      <c r="H93" s="1"/>
      <c r="I93" s="1"/>
      <c r="J93" s="1"/>
      <c r="K93" s="96"/>
      <c r="L93" s="32"/>
      <c r="M93" s="97">
        <v>40</v>
      </c>
    </row>
    <row r="94" spans="1:13" hidden="1" x14ac:dyDescent="0.25">
      <c r="A94" s="246"/>
      <c r="B94" s="61">
        <f>IFERROR((VLOOKUP(Appoggio!$A$3,Appoggio!J51:P51,2,FALSE)),0)</f>
        <v>0</v>
      </c>
      <c r="C94" s="93">
        <f>IFERROR((VLOOKUP(Appoggio!$A$3,Appoggio!J51:P51,3,FALSE)),0)</f>
        <v>0</v>
      </c>
      <c r="D94" s="93">
        <f>IFERROR((VLOOKUP(Appoggio!$A$3,Appoggio!J51:P51,4,FALSE)),0)</f>
        <v>0</v>
      </c>
      <c r="E94" s="94">
        <f>IFERROR((VLOOKUP(Appoggio!$A$3,Appoggio!J51:P51,5,FALSE)),0)</f>
        <v>0</v>
      </c>
      <c r="F94" s="95">
        <f>IFERROR((VLOOKUP(Appoggio!$A$3,Appoggio!J51:P51,6,FALSE)),0)</f>
        <v>0</v>
      </c>
      <c r="G94" s="99"/>
      <c r="H94" s="1"/>
      <c r="I94" s="1"/>
      <c r="J94" s="1"/>
      <c r="K94" s="96"/>
      <c r="L94" s="32"/>
      <c r="M94" s="97">
        <v>41</v>
      </c>
    </row>
    <row r="95" spans="1:13" ht="25.5" x14ac:dyDescent="0.35">
      <c r="A95" s="247"/>
      <c r="B95" s="257" t="s">
        <v>1602</v>
      </c>
      <c r="C95" s="258"/>
      <c r="D95" s="259"/>
      <c r="E95" s="33">
        <f>-F95</f>
        <v>-13.57</v>
      </c>
      <c r="F95" s="34">
        <f>SUM(F57:F94)</f>
        <v>13.57</v>
      </c>
      <c r="G95" s="100">
        <f>SUM(E57:E95)</f>
        <v>2699.7499999999995</v>
      </c>
      <c r="H95" s="1" t="str">
        <f>INTESTAZIONE!B13</f>
        <v>A042E0EA4D</v>
      </c>
      <c r="I95" s="1" t="str">
        <f>INTESTAZIONE!B20</f>
        <v>B38B23001080005</v>
      </c>
      <c r="J95" s="99">
        <f>G49+G95</f>
        <v>4964.7099999999991</v>
      </c>
      <c r="K95" s="128" t="s">
        <v>389</v>
      </c>
      <c r="L95" s="129" t="str">
        <f>IF(J95='Riassuntivo mese'!O15,"OK","OCCHIO")</f>
        <v>OK</v>
      </c>
    </row>
    <row r="96" spans="1:13" x14ac:dyDescent="0.25">
      <c r="A96" s="245" t="s">
        <v>1570</v>
      </c>
      <c r="B96" s="248" t="str">
        <f>CONCATENATE("Manutenzione ordinaria reti fognarie ",INTESTAZIONE!B4,INTESTAZIONE!D4)</f>
        <v>Manutenzione ordinaria reti fognarie Luglio2024</v>
      </c>
      <c r="C96" s="249">
        <f>INTESTAZIONE!B58</f>
        <v>0</v>
      </c>
      <c r="D96" s="249">
        <f>INTESTAZIONE!D58</f>
        <v>0</v>
      </c>
      <c r="E96" s="249"/>
      <c r="F96" s="249"/>
      <c r="G96" s="249"/>
      <c r="H96" s="249"/>
      <c r="I96" s="249"/>
      <c r="J96" s="250"/>
      <c r="K96" s="33"/>
      <c r="L96" s="1"/>
    </row>
    <row r="97" spans="1:13" x14ac:dyDescent="0.25">
      <c r="A97" s="246"/>
      <c r="B97" s="248" t="str">
        <f>INTESTAZIONE!F7</f>
        <v>Affidamento Prot. n° 739 del 29/12/2023</v>
      </c>
      <c r="C97" s="249">
        <f>INTESTAZIONE!C45</f>
        <v>0</v>
      </c>
      <c r="D97" s="249">
        <f>INTESTAZIONE!D45</f>
        <v>0</v>
      </c>
      <c r="E97" s="249">
        <f>INTESTAZIONE!E45</f>
        <v>0</v>
      </c>
      <c r="F97" s="249"/>
      <c r="G97" s="249"/>
      <c r="H97" s="249"/>
      <c r="I97" s="249"/>
      <c r="J97" s="250"/>
      <c r="K97" s="33"/>
      <c r="L97" s="1"/>
    </row>
    <row r="98" spans="1:13" x14ac:dyDescent="0.25">
      <c r="A98" s="246"/>
      <c r="B98" s="248" t="str">
        <f>INTESTAZIONE!F23</f>
        <v>SAL n° 7 del 02/09/2024</v>
      </c>
      <c r="C98" s="249">
        <f>INTESTAZIONE!C54</f>
        <v>0</v>
      </c>
      <c r="D98" s="249">
        <f>INTESTAZIONE!D54</f>
        <v>0</v>
      </c>
      <c r="E98" s="249">
        <f>INTESTAZIONE!E54</f>
        <v>0</v>
      </c>
      <c r="F98" s="249"/>
      <c r="G98" s="249"/>
      <c r="H98" s="249"/>
      <c r="I98" s="249"/>
      <c r="J98" s="250"/>
      <c r="K98" s="33"/>
      <c r="L98" s="1"/>
    </row>
    <row r="99" spans="1:13" ht="38.25" x14ac:dyDescent="0.25">
      <c r="A99" s="246"/>
      <c r="B99" s="2" t="s">
        <v>2</v>
      </c>
      <c r="C99" s="2" t="s">
        <v>393</v>
      </c>
      <c r="D99" s="2" t="s">
        <v>6</v>
      </c>
      <c r="E99" s="3" t="s">
        <v>7</v>
      </c>
      <c r="F99" s="74" t="s">
        <v>391</v>
      </c>
      <c r="G99" s="3" t="s">
        <v>37</v>
      </c>
      <c r="H99" s="2" t="s">
        <v>5</v>
      </c>
      <c r="I99" s="2" t="s">
        <v>381</v>
      </c>
      <c r="J99" s="3" t="s">
        <v>1565</v>
      </c>
      <c r="K99" s="49"/>
      <c r="L99" s="1"/>
    </row>
    <row r="100" spans="1:13" hidden="1" x14ac:dyDescent="0.25">
      <c r="A100" s="246"/>
      <c r="B100" s="61">
        <f>IFERROR((VLOOKUP(Appoggio!$A$4,Appoggio!R11:X11,2,FALSE)),0)</f>
        <v>0</v>
      </c>
      <c r="C100" s="93">
        <f>IFERROR((VLOOKUP(Appoggio!$A$4,Appoggio!R11:X11,3,FALSE)),0)</f>
        <v>0</v>
      </c>
      <c r="D100" s="93">
        <f>IFERROR((VLOOKUP(Appoggio!$A$4,Appoggio!R11:X11,4,FALSE)),0)</f>
        <v>0</v>
      </c>
      <c r="E100" s="94">
        <f>IFERROR((VLOOKUP(Appoggio!$A$4,Appoggio!R11:X11,5,FALSE)),0)</f>
        <v>0</v>
      </c>
      <c r="F100" s="95">
        <f>IFERROR((VLOOKUP(Appoggio!$A$4,Appoggio!R11:X11,6,FALSE)),0)</f>
        <v>0</v>
      </c>
      <c r="G100" s="99"/>
      <c r="H100" s="1"/>
      <c r="I100" s="1"/>
      <c r="J100" s="1"/>
      <c r="K100" s="33"/>
      <c r="L100" s="1"/>
      <c r="M100" s="97">
        <v>1</v>
      </c>
    </row>
    <row r="101" spans="1:13" hidden="1" x14ac:dyDescent="0.25">
      <c r="A101" s="246"/>
      <c r="B101" s="61">
        <f>IFERROR((VLOOKUP(Appoggio!$A$4,Appoggio!R12:X12,2,FALSE)),0)</f>
        <v>0</v>
      </c>
      <c r="C101" s="93">
        <f>IFERROR((VLOOKUP(Appoggio!$A$4,Appoggio!R12:X12,3,FALSE)),0)</f>
        <v>0</v>
      </c>
      <c r="D101" s="93">
        <f>IFERROR((VLOOKUP(Appoggio!$A$4,Appoggio!R12:X12,4,FALSE)),0)</f>
        <v>0</v>
      </c>
      <c r="E101" s="94">
        <f>IFERROR((VLOOKUP(Appoggio!$A$4,Appoggio!R12:X12,5,FALSE)),0)</f>
        <v>0</v>
      </c>
      <c r="F101" s="95">
        <f>IFERROR((VLOOKUP(Appoggio!$A$4,Appoggio!R12:X12,6,FALSE)),0)</f>
        <v>0</v>
      </c>
      <c r="G101" s="99"/>
      <c r="H101" s="1"/>
      <c r="I101" s="1"/>
      <c r="J101" s="1"/>
      <c r="K101" s="33"/>
      <c r="L101" s="1"/>
      <c r="M101" s="97">
        <v>2</v>
      </c>
    </row>
    <row r="102" spans="1:13" x14ac:dyDescent="0.25">
      <c r="A102" s="246"/>
      <c r="B102" s="61">
        <f>IFERROR((VLOOKUP(Appoggio!$A$4,Appoggio!R13:X13,2,FALSE)),0)</f>
        <v>0</v>
      </c>
      <c r="C102" s="93" t="str">
        <f>IFERROR((VLOOKUP(Appoggio!$A$4,Appoggio!R13:X13,3,FALSE)),0)</f>
        <v>G/T99/CIR/6666</v>
      </c>
      <c r="D102" s="93" t="str">
        <f>IFERROR((VLOOKUP(Appoggio!$A$4,Appoggio!R13:X13,4,FALSE)),0)</f>
        <v>P.I. - Indennità mensile fognatura</v>
      </c>
      <c r="E102" s="94">
        <f>IFERROR((VLOOKUP(Appoggio!$A$4,Appoggio!R13:X13,5,FALSE)),0)</f>
        <v>453.18</v>
      </c>
      <c r="F102" s="95">
        <f>IFERROR((VLOOKUP(Appoggio!$A$4,Appoggio!R13:X13,6,FALSE)),0)</f>
        <v>2.27</v>
      </c>
      <c r="G102" s="99"/>
      <c r="H102" s="1"/>
      <c r="I102" s="1"/>
      <c r="J102" s="1"/>
      <c r="K102" s="33"/>
      <c r="L102" s="1"/>
      <c r="M102" s="97">
        <v>3</v>
      </c>
    </row>
    <row r="103" spans="1:13" hidden="1" x14ac:dyDescent="0.25">
      <c r="A103" s="246"/>
      <c r="B103" s="61">
        <f>IFERROR((VLOOKUP(Appoggio!$A$4,Appoggio!R14:X14,2,FALSE)),0)</f>
        <v>0</v>
      </c>
      <c r="C103" s="93">
        <f>IFERROR((VLOOKUP(Appoggio!$A$4,Appoggio!R14:X14,3,FALSE)),0)</f>
        <v>0</v>
      </c>
      <c r="D103" s="93">
        <f>IFERROR((VLOOKUP(Appoggio!$A$4,Appoggio!R14:X14,4,FALSE)),0)</f>
        <v>0</v>
      </c>
      <c r="E103" s="94">
        <f>IFERROR((VLOOKUP(Appoggio!$A$4,Appoggio!R14:X14,5,FALSE)),0)</f>
        <v>0</v>
      </c>
      <c r="F103" s="95">
        <f>IFERROR((VLOOKUP(Appoggio!$A$4,Appoggio!R14:X14,6,FALSE)),0)</f>
        <v>0</v>
      </c>
      <c r="G103" s="99"/>
      <c r="H103" s="1"/>
      <c r="I103" s="1"/>
      <c r="J103" s="1"/>
      <c r="K103" s="33"/>
      <c r="L103" s="1"/>
      <c r="M103" s="97">
        <v>4</v>
      </c>
    </row>
    <row r="104" spans="1:13" hidden="1" x14ac:dyDescent="0.25">
      <c r="A104" s="246"/>
      <c r="B104" s="61">
        <f>IFERROR((VLOOKUP(Appoggio!$A$4,Appoggio!R15:X15,2,FALSE)),0)</f>
        <v>0</v>
      </c>
      <c r="C104" s="93">
        <f>IFERROR((VLOOKUP(Appoggio!$A$4,Appoggio!R15:X15,3,FALSE)),0)</f>
        <v>0</v>
      </c>
      <c r="D104" s="93">
        <f>IFERROR((VLOOKUP(Appoggio!$A$4,Appoggio!R15:X15,4,FALSE)),0)</f>
        <v>0</v>
      </c>
      <c r="E104" s="94">
        <f>IFERROR((VLOOKUP(Appoggio!$A$4,Appoggio!R15:X15,5,FALSE)),0)</f>
        <v>0</v>
      </c>
      <c r="F104" s="95">
        <f>IFERROR((VLOOKUP(Appoggio!$A$4,Appoggio!R15:X15,6,FALSE)),0)</f>
        <v>0</v>
      </c>
      <c r="G104" s="99"/>
      <c r="H104" s="1"/>
      <c r="I104" s="1"/>
      <c r="J104" s="1"/>
      <c r="K104" s="33"/>
      <c r="L104" s="1"/>
      <c r="M104" s="97">
        <v>5</v>
      </c>
    </row>
    <row r="105" spans="1:13" hidden="1" x14ac:dyDescent="0.25">
      <c r="A105" s="246"/>
      <c r="B105" s="61">
        <f>IFERROR((VLOOKUP(Appoggio!$A$4,Appoggio!R16:X16,2,FALSE)),0)</f>
        <v>0</v>
      </c>
      <c r="C105" s="93">
        <f>IFERROR((VLOOKUP(Appoggio!$A$4,Appoggio!R16:X16,3,FALSE)),0)</f>
        <v>0</v>
      </c>
      <c r="D105" s="93">
        <f>IFERROR((VLOOKUP(Appoggio!$A$4,Appoggio!R16:X16,4,FALSE)),0)</f>
        <v>0</v>
      </c>
      <c r="E105" s="94">
        <f>IFERROR((VLOOKUP(Appoggio!$A$4,Appoggio!R16:X16,5,FALSE)),0)</f>
        <v>0</v>
      </c>
      <c r="F105" s="95">
        <f>IFERROR((VLOOKUP(Appoggio!$A$4,Appoggio!R16:X16,6,FALSE)),0)</f>
        <v>0</v>
      </c>
      <c r="G105" s="99"/>
      <c r="H105" s="1"/>
      <c r="I105" s="1"/>
      <c r="J105" s="1"/>
      <c r="K105" s="33"/>
      <c r="L105" s="1"/>
      <c r="M105" s="97">
        <v>6</v>
      </c>
    </row>
    <row r="106" spans="1:13" hidden="1" x14ac:dyDescent="0.25">
      <c r="A106" s="246"/>
      <c r="B106" s="61">
        <f>IFERROR((VLOOKUP(Appoggio!$A$4,Appoggio!R17:X17,2,FALSE)),0)</f>
        <v>0</v>
      </c>
      <c r="C106" s="93">
        <f>IFERROR((VLOOKUP(Appoggio!$A$4,Appoggio!R17:X17,3,FALSE)),0)</f>
        <v>0</v>
      </c>
      <c r="D106" s="93">
        <f>IFERROR((VLOOKUP(Appoggio!$A$4,Appoggio!R17:X17,4,FALSE)),0)</f>
        <v>0</v>
      </c>
      <c r="E106" s="94">
        <f>IFERROR((VLOOKUP(Appoggio!$A$4,Appoggio!R17:X17,5,FALSE)),0)</f>
        <v>0</v>
      </c>
      <c r="F106" s="95">
        <f>IFERROR((VLOOKUP(Appoggio!$A$4,Appoggio!R17:X17,6,FALSE)),0)</f>
        <v>0</v>
      </c>
      <c r="G106" s="99"/>
      <c r="H106" s="1"/>
      <c r="I106" s="1"/>
      <c r="J106" s="1"/>
      <c r="K106" s="33"/>
      <c r="L106" s="1"/>
      <c r="M106" s="97">
        <v>7</v>
      </c>
    </row>
    <row r="107" spans="1:13" hidden="1" x14ac:dyDescent="0.25">
      <c r="A107" s="246"/>
      <c r="B107" s="61">
        <f>IFERROR((VLOOKUP(Appoggio!$A$4,Appoggio!R18:X18,2,FALSE)),0)</f>
        <v>0</v>
      </c>
      <c r="C107" s="93">
        <f>IFERROR((VLOOKUP(Appoggio!$A$4,Appoggio!R18:X18,3,FALSE)),0)</f>
        <v>0</v>
      </c>
      <c r="D107" s="93">
        <f>IFERROR((VLOOKUP(Appoggio!$A$4,Appoggio!R18:X18,4,FALSE)),0)</f>
        <v>0</v>
      </c>
      <c r="E107" s="94">
        <f>IFERROR((VLOOKUP(Appoggio!$A$4,Appoggio!R18:X18,5,FALSE)),0)</f>
        <v>0</v>
      </c>
      <c r="F107" s="95">
        <f>IFERROR((VLOOKUP(Appoggio!$A$4,Appoggio!R18:X18,6,FALSE)),0)</f>
        <v>0</v>
      </c>
      <c r="G107" s="99"/>
      <c r="H107" s="1"/>
      <c r="I107" s="1"/>
      <c r="J107" s="1"/>
      <c r="K107" s="33"/>
      <c r="L107" s="1"/>
      <c r="M107" s="97">
        <v>8</v>
      </c>
    </row>
    <row r="108" spans="1:13" hidden="1" x14ac:dyDescent="0.25">
      <c r="A108" s="246"/>
      <c r="B108" s="61">
        <f>IFERROR((VLOOKUP(Appoggio!$A$4,Appoggio!R19:X19,2,FALSE)),0)</f>
        <v>0</v>
      </c>
      <c r="C108" s="93">
        <f>IFERROR((VLOOKUP(Appoggio!$A$4,Appoggio!R19:X19,3,FALSE)),0)</f>
        <v>0</v>
      </c>
      <c r="D108" s="93">
        <f>IFERROR((VLOOKUP(Appoggio!$A$4,Appoggio!R19:X19,4,FALSE)),0)</f>
        <v>0</v>
      </c>
      <c r="E108" s="94">
        <f>IFERROR((VLOOKUP(Appoggio!$A$4,Appoggio!R19:X19,5,FALSE)),0)</f>
        <v>0</v>
      </c>
      <c r="F108" s="95">
        <f>IFERROR((VLOOKUP(Appoggio!$A$4,Appoggio!R19:X19,6,FALSE)),0)</f>
        <v>0</v>
      </c>
      <c r="G108" s="99"/>
      <c r="H108" s="1"/>
      <c r="I108" s="1"/>
      <c r="J108" s="1"/>
      <c r="K108" s="33"/>
      <c r="L108" s="1"/>
      <c r="M108" s="97">
        <v>9</v>
      </c>
    </row>
    <row r="109" spans="1:13" hidden="1" x14ac:dyDescent="0.25">
      <c r="A109" s="246"/>
      <c r="B109" s="61">
        <f>IFERROR((VLOOKUP(Appoggio!$A$4,Appoggio!R20:X20,2,FALSE)),0)</f>
        <v>0</v>
      </c>
      <c r="C109" s="93">
        <f>IFERROR((VLOOKUP(Appoggio!$A$4,Appoggio!R20:X20,3,FALSE)),0)</f>
        <v>0</v>
      </c>
      <c r="D109" s="93">
        <f>IFERROR((VLOOKUP(Appoggio!$A$4,Appoggio!R20:X20,4,FALSE)),0)</f>
        <v>0</v>
      </c>
      <c r="E109" s="94">
        <f>IFERROR((VLOOKUP(Appoggio!$A$4,Appoggio!R20:X20,5,FALSE)),0)</f>
        <v>0</v>
      </c>
      <c r="F109" s="95">
        <f>IFERROR((VLOOKUP(Appoggio!$A$4,Appoggio!R20:X20,6,FALSE)),0)</f>
        <v>0</v>
      </c>
      <c r="G109" s="99"/>
      <c r="H109" s="1"/>
      <c r="I109" s="1"/>
      <c r="J109" s="1"/>
      <c r="K109" s="33"/>
      <c r="L109" s="1"/>
      <c r="M109" s="97">
        <v>10</v>
      </c>
    </row>
    <row r="110" spans="1:13" hidden="1" x14ac:dyDescent="0.25">
      <c r="A110" s="246"/>
      <c r="B110" s="61">
        <f>IFERROR((VLOOKUP(Appoggio!$A$4,Appoggio!R21:X21,2,FALSE)),0)</f>
        <v>0</v>
      </c>
      <c r="C110" s="93">
        <f>IFERROR((VLOOKUP(Appoggio!$A$4,Appoggio!R21:X21,3,FALSE)),0)</f>
        <v>0</v>
      </c>
      <c r="D110" s="93">
        <f>IFERROR((VLOOKUP(Appoggio!$A$4,Appoggio!R21:X21,4,FALSE)),0)</f>
        <v>0</v>
      </c>
      <c r="E110" s="94">
        <f>IFERROR((VLOOKUP(Appoggio!$A$4,Appoggio!R21:X21,5,FALSE)),0)</f>
        <v>0</v>
      </c>
      <c r="F110" s="95">
        <f>IFERROR((VLOOKUP(Appoggio!$A$4,Appoggio!R21:X21,6,FALSE)),0)</f>
        <v>0</v>
      </c>
      <c r="G110" s="99"/>
      <c r="H110" s="1"/>
      <c r="I110" s="1"/>
      <c r="J110" s="1"/>
      <c r="K110" s="33"/>
      <c r="L110" s="1"/>
      <c r="M110" s="97">
        <v>11</v>
      </c>
    </row>
    <row r="111" spans="1:13" hidden="1" x14ac:dyDescent="0.25">
      <c r="A111" s="246"/>
      <c r="B111" s="61">
        <f>IFERROR((VLOOKUP(Appoggio!$A$4,Appoggio!R22:X22,2,FALSE)),0)</f>
        <v>0</v>
      </c>
      <c r="C111" s="93">
        <f>IFERROR((VLOOKUP(Appoggio!$A$4,Appoggio!R22:X22,3,FALSE)),0)</f>
        <v>0</v>
      </c>
      <c r="D111" s="93">
        <f>IFERROR((VLOOKUP(Appoggio!$A$4,Appoggio!R22:X22,4,FALSE)),0)</f>
        <v>0</v>
      </c>
      <c r="E111" s="94">
        <f>IFERROR((VLOOKUP(Appoggio!$A$4,Appoggio!R22:X22,5,FALSE)),0)</f>
        <v>0</v>
      </c>
      <c r="F111" s="95">
        <f>IFERROR((VLOOKUP(Appoggio!$A$4,Appoggio!R22:X22,6,FALSE)),0)</f>
        <v>0</v>
      </c>
      <c r="G111" s="99"/>
      <c r="H111" s="1"/>
      <c r="I111" s="1"/>
      <c r="J111" s="1"/>
      <c r="K111" s="33"/>
      <c r="L111" s="1"/>
      <c r="M111" s="97">
        <v>12</v>
      </c>
    </row>
    <row r="112" spans="1:13" hidden="1" x14ac:dyDescent="0.25">
      <c r="A112" s="246"/>
      <c r="B112" s="61">
        <f>IFERROR((VLOOKUP(Appoggio!$A$4,Appoggio!R23:X23,2,FALSE)),0)</f>
        <v>0</v>
      </c>
      <c r="C112" s="93">
        <f>IFERROR((VLOOKUP(Appoggio!$A$4,Appoggio!R23:X23,3,FALSE)),0)</f>
        <v>0</v>
      </c>
      <c r="D112" s="93">
        <f>IFERROR((VLOOKUP(Appoggio!$A$4,Appoggio!R23:X23,4,FALSE)),0)</f>
        <v>0</v>
      </c>
      <c r="E112" s="94">
        <f>IFERROR((VLOOKUP(Appoggio!$A$4,Appoggio!R23:X23,5,FALSE)),0)</f>
        <v>0</v>
      </c>
      <c r="F112" s="95">
        <f>IFERROR((VLOOKUP(Appoggio!$A$4,Appoggio!R23:X23,6,FALSE)),0)</f>
        <v>0</v>
      </c>
      <c r="G112" s="99"/>
      <c r="H112" s="1"/>
      <c r="I112" s="1"/>
      <c r="J112" s="1"/>
      <c r="K112" s="33"/>
      <c r="L112" s="1"/>
      <c r="M112" s="97">
        <v>13</v>
      </c>
    </row>
    <row r="113" spans="1:13" hidden="1" x14ac:dyDescent="0.25">
      <c r="A113" s="246"/>
      <c r="B113" s="61">
        <f>IFERROR((VLOOKUP(Appoggio!$A$4,Appoggio!R24:X24,2,FALSE)),0)</f>
        <v>0</v>
      </c>
      <c r="C113" s="93">
        <f>IFERROR((VLOOKUP(Appoggio!$A$4,Appoggio!R24:X24,3,FALSE)),0)</f>
        <v>0</v>
      </c>
      <c r="D113" s="93">
        <f>IFERROR((VLOOKUP(Appoggio!$A$4,Appoggio!R24:X24,4,FALSE)),0)</f>
        <v>0</v>
      </c>
      <c r="E113" s="94">
        <f>IFERROR((VLOOKUP(Appoggio!$A$4,Appoggio!R24:X24,5,FALSE)),0)</f>
        <v>0</v>
      </c>
      <c r="F113" s="95">
        <f>IFERROR((VLOOKUP(Appoggio!$A$4,Appoggio!R24:X24,6,FALSE)),0)</f>
        <v>0</v>
      </c>
      <c r="G113" s="99"/>
      <c r="H113" s="1"/>
      <c r="I113" s="1"/>
      <c r="J113" s="1"/>
      <c r="K113" s="33"/>
      <c r="L113" s="1"/>
      <c r="M113" s="97">
        <v>14</v>
      </c>
    </row>
    <row r="114" spans="1:13" hidden="1" x14ac:dyDescent="0.25">
      <c r="A114" s="246"/>
      <c r="B114" s="61">
        <f>IFERROR((VLOOKUP(Appoggio!$A$4,Appoggio!R25:X25,2,FALSE)),0)</f>
        <v>0</v>
      </c>
      <c r="C114" s="93">
        <f>IFERROR((VLOOKUP(Appoggio!$A$4,Appoggio!R25:X25,3,FALSE)),0)</f>
        <v>0</v>
      </c>
      <c r="D114" s="93">
        <f>IFERROR((VLOOKUP(Appoggio!$A$4,Appoggio!R25:X25,4,FALSE)),0)</f>
        <v>0</v>
      </c>
      <c r="E114" s="94">
        <f>IFERROR((VLOOKUP(Appoggio!$A$4,Appoggio!R25:X25,5,FALSE)),0)</f>
        <v>0</v>
      </c>
      <c r="F114" s="95">
        <f>IFERROR((VLOOKUP(Appoggio!$A$4,Appoggio!R25:X25,6,FALSE)),0)</f>
        <v>0</v>
      </c>
      <c r="G114" s="99"/>
      <c r="H114" s="1"/>
      <c r="I114" s="1"/>
      <c r="J114" s="1"/>
      <c r="K114" s="33"/>
      <c r="L114" s="1"/>
      <c r="M114" s="97">
        <v>15</v>
      </c>
    </row>
    <row r="115" spans="1:13" hidden="1" x14ac:dyDescent="0.25">
      <c r="A115" s="246"/>
      <c r="B115" s="61">
        <f>IFERROR((VLOOKUP(Appoggio!$A$4,Appoggio!R26:X26,2,FALSE)),0)</f>
        <v>0</v>
      </c>
      <c r="C115" s="93">
        <f>IFERROR((VLOOKUP(Appoggio!$A$4,Appoggio!R26:X26,3,FALSE)),0)</f>
        <v>0</v>
      </c>
      <c r="D115" s="93">
        <f>IFERROR((VLOOKUP(Appoggio!$A$4,Appoggio!R26:X26,4,FALSE)),0)</f>
        <v>0</v>
      </c>
      <c r="E115" s="94">
        <f>IFERROR((VLOOKUP(Appoggio!$A$4,Appoggio!R26:X26,5,FALSE)),0)</f>
        <v>0</v>
      </c>
      <c r="F115" s="95">
        <f>IFERROR((VLOOKUP(Appoggio!$A$4,Appoggio!R26:X26,6,FALSE)),0)</f>
        <v>0</v>
      </c>
      <c r="G115" s="99"/>
      <c r="H115" s="1"/>
      <c r="I115" s="1"/>
      <c r="J115" s="1"/>
      <c r="K115" s="33"/>
      <c r="L115" s="1"/>
      <c r="M115" s="97">
        <v>16</v>
      </c>
    </row>
    <row r="116" spans="1:13" hidden="1" x14ac:dyDescent="0.25">
      <c r="A116" s="246"/>
      <c r="B116" s="61">
        <f>IFERROR((VLOOKUP(Appoggio!$A$4,Appoggio!R27:X27,2,FALSE)),0)</f>
        <v>0</v>
      </c>
      <c r="C116" s="93">
        <f>IFERROR((VLOOKUP(Appoggio!$A$4,Appoggio!R27:X27,3,FALSE)),0)</f>
        <v>0</v>
      </c>
      <c r="D116" s="93">
        <f>IFERROR((VLOOKUP(Appoggio!$A$4,Appoggio!R27:X27,4,FALSE)),0)</f>
        <v>0</v>
      </c>
      <c r="E116" s="94">
        <f>IFERROR((VLOOKUP(Appoggio!$A$4,Appoggio!R27:X27,5,FALSE)),0)</f>
        <v>0</v>
      </c>
      <c r="F116" s="95">
        <f>IFERROR((VLOOKUP(Appoggio!$A$4,Appoggio!R27:X27,6,FALSE)),0)</f>
        <v>0</v>
      </c>
      <c r="G116" s="99"/>
      <c r="H116" s="1"/>
      <c r="I116" s="1"/>
      <c r="J116" s="1"/>
      <c r="K116" s="33"/>
      <c r="L116" s="1"/>
      <c r="M116" s="97">
        <v>17</v>
      </c>
    </row>
    <row r="117" spans="1:13" hidden="1" x14ac:dyDescent="0.25">
      <c r="A117" s="246"/>
      <c r="B117" s="61">
        <f>IFERROR((VLOOKUP(Appoggio!$A$4,Appoggio!R28:X28,2,FALSE)),0)</f>
        <v>0</v>
      </c>
      <c r="C117" s="93">
        <f>IFERROR((VLOOKUP(Appoggio!$A$4,Appoggio!R28:X28,3,FALSE)),0)</f>
        <v>0</v>
      </c>
      <c r="D117" s="93">
        <f>IFERROR((VLOOKUP(Appoggio!$A$4,Appoggio!R28:X28,4,FALSE)),0)</f>
        <v>0</v>
      </c>
      <c r="E117" s="94">
        <f>IFERROR((VLOOKUP(Appoggio!$A$4,Appoggio!R28:X28,5,FALSE)),0)</f>
        <v>0</v>
      </c>
      <c r="F117" s="95">
        <f>IFERROR((VLOOKUP(Appoggio!$A$4,Appoggio!R28:X28,6,FALSE)),0)</f>
        <v>0</v>
      </c>
      <c r="G117" s="99"/>
      <c r="H117" s="1"/>
      <c r="I117" s="1"/>
      <c r="J117" s="1"/>
      <c r="K117" s="33"/>
      <c r="L117" s="1"/>
      <c r="M117" s="97">
        <v>18</v>
      </c>
    </row>
    <row r="118" spans="1:13" hidden="1" x14ac:dyDescent="0.25">
      <c r="A118" s="246"/>
      <c r="B118" s="61">
        <f>IFERROR((VLOOKUP(Appoggio!$A$4,Appoggio!R29:X29,2,FALSE)),0)</f>
        <v>0</v>
      </c>
      <c r="C118" s="93">
        <f>IFERROR((VLOOKUP(Appoggio!$A$4,Appoggio!R29:X29,3,FALSE)),0)</f>
        <v>0</v>
      </c>
      <c r="D118" s="93">
        <f>IFERROR((VLOOKUP(Appoggio!$A$4,Appoggio!R29:X29,4,FALSE)),0)</f>
        <v>0</v>
      </c>
      <c r="E118" s="94">
        <f>IFERROR((VLOOKUP(Appoggio!$A$4,Appoggio!R29:X29,5,FALSE)),0)</f>
        <v>0</v>
      </c>
      <c r="F118" s="95">
        <f>IFERROR((VLOOKUP(Appoggio!$A$4,Appoggio!R29:X29,6,FALSE)),0)</f>
        <v>0</v>
      </c>
      <c r="G118" s="99"/>
      <c r="H118" s="1"/>
      <c r="I118" s="1"/>
      <c r="J118" s="1"/>
      <c r="K118" s="33"/>
      <c r="L118" s="1"/>
      <c r="M118" s="97">
        <v>19</v>
      </c>
    </row>
    <row r="119" spans="1:13" hidden="1" x14ac:dyDescent="0.25">
      <c r="A119" s="246"/>
      <c r="B119" s="61">
        <f>IFERROR((VLOOKUP(Appoggio!$A$4,Appoggio!R30:X30,2,FALSE)),0)</f>
        <v>0</v>
      </c>
      <c r="C119" s="93">
        <f>IFERROR((VLOOKUP(Appoggio!$A$4,Appoggio!R30:X30,3,FALSE)),0)</f>
        <v>0</v>
      </c>
      <c r="D119" s="93">
        <f>IFERROR((VLOOKUP(Appoggio!$A$4,Appoggio!R30:X30,4,FALSE)),0)</f>
        <v>0</v>
      </c>
      <c r="E119" s="94">
        <f>IFERROR((VLOOKUP(Appoggio!$A$4,Appoggio!R30:X30,5,FALSE)),0)</f>
        <v>0</v>
      </c>
      <c r="F119" s="95">
        <f>IFERROR((VLOOKUP(Appoggio!$A$4,Appoggio!R30:X30,6,FALSE)),0)</f>
        <v>0</v>
      </c>
      <c r="G119" s="99"/>
      <c r="H119" s="1"/>
      <c r="I119" s="1"/>
      <c r="J119" s="1"/>
      <c r="K119" s="33"/>
      <c r="L119" s="1"/>
      <c r="M119" s="97">
        <v>20</v>
      </c>
    </row>
    <row r="120" spans="1:13" hidden="1" x14ac:dyDescent="0.25">
      <c r="A120" s="246"/>
      <c r="B120" s="61">
        <f>IFERROR((VLOOKUP(Appoggio!$A$4,Appoggio!R31:X31,2,FALSE)),0)</f>
        <v>0</v>
      </c>
      <c r="C120" s="93">
        <f>IFERROR((VLOOKUP(Appoggio!$A$4,Appoggio!R31:X31,3,FALSE)),0)</f>
        <v>0</v>
      </c>
      <c r="D120" s="93">
        <f>IFERROR((VLOOKUP(Appoggio!$A$4,Appoggio!R31:X31,4,FALSE)),0)</f>
        <v>0</v>
      </c>
      <c r="E120" s="94">
        <f>IFERROR((VLOOKUP(Appoggio!$A$4,Appoggio!R31:X31,5,FALSE)),0)</f>
        <v>0</v>
      </c>
      <c r="F120" s="95">
        <f>IFERROR((VLOOKUP(Appoggio!$A$4,Appoggio!R31:X31,6,FALSE)),0)</f>
        <v>0</v>
      </c>
      <c r="G120" s="99"/>
      <c r="H120" s="1"/>
      <c r="I120" s="1"/>
      <c r="J120" s="1"/>
      <c r="K120" s="33"/>
      <c r="L120" s="1"/>
      <c r="M120" s="97">
        <v>21</v>
      </c>
    </row>
    <row r="121" spans="1:13" hidden="1" x14ac:dyDescent="0.25">
      <c r="A121" s="246"/>
      <c r="B121" s="61">
        <f>IFERROR((VLOOKUP(Appoggio!$A$4,Appoggio!R32:X32,2,FALSE)),0)</f>
        <v>0</v>
      </c>
      <c r="C121" s="93">
        <f>IFERROR((VLOOKUP(Appoggio!$A$4,Appoggio!R32:X32,3,FALSE)),0)</f>
        <v>0</v>
      </c>
      <c r="D121" s="93">
        <f>IFERROR((VLOOKUP(Appoggio!$A$4,Appoggio!R32:X32,4,FALSE)),0)</f>
        <v>0</v>
      </c>
      <c r="E121" s="94">
        <f>IFERROR((VLOOKUP(Appoggio!$A$4,Appoggio!R32:X32,5,FALSE)),0)</f>
        <v>0</v>
      </c>
      <c r="F121" s="95">
        <f>IFERROR((VLOOKUP(Appoggio!$A$4,Appoggio!R32:X32,6,FALSE)),0)</f>
        <v>0</v>
      </c>
      <c r="G121" s="99"/>
      <c r="H121" s="1"/>
      <c r="I121" s="1"/>
      <c r="J121" s="1"/>
      <c r="K121" s="33"/>
      <c r="L121" s="1"/>
      <c r="M121" s="97">
        <v>22</v>
      </c>
    </row>
    <row r="122" spans="1:13" hidden="1" x14ac:dyDescent="0.25">
      <c r="A122" s="246"/>
      <c r="B122" s="61">
        <f>IFERROR((VLOOKUP(Appoggio!$A$4,Appoggio!R33:X33,2,FALSE)),0)</f>
        <v>0</v>
      </c>
      <c r="C122" s="93">
        <f>IFERROR((VLOOKUP(Appoggio!$A$4,Appoggio!R33:X33,3,FALSE)),0)</f>
        <v>0</v>
      </c>
      <c r="D122" s="93">
        <f>IFERROR((VLOOKUP(Appoggio!$A$4,Appoggio!R33:X33,4,FALSE)),0)</f>
        <v>0</v>
      </c>
      <c r="E122" s="94">
        <f>IFERROR((VLOOKUP(Appoggio!$A$4,Appoggio!R33:X33,5,FALSE)),0)</f>
        <v>0</v>
      </c>
      <c r="F122" s="95">
        <f>IFERROR((VLOOKUP(Appoggio!$A$4,Appoggio!R33:X33,6,FALSE)),0)</f>
        <v>0</v>
      </c>
      <c r="G122" s="99"/>
      <c r="H122" s="1"/>
      <c r="I122" s="1"/>
      <c r="J122" s="1"/>
      <c r="K122" s="33"/>
      <c r="L122" s="1"/>
      <c r="M122" s="97">
        <v>23</v>
      </c>
    </row>
    <row r="123" spans="1:13" hidden="1" x14ac:dyDescent="0.25">
      <c r="A123" s="246"/>
      <c r="B123" s="61">
        <f>IFERROR((VLOOKUP(Appoggio!$A$4,Appoggio!R34:X34,2,FALSE)),0)</f>
        <v>0</v>
      </c>
      <c r="C123" s="93">
        <f>IFERROR((VLOOKUP(Appoggio!$A$4,Appoggio!R34:X34,3,FALSE)),0)</f>
        <v>0</v>
      </c>
      <c r="D123" s="93">
        <f>IFERROR((VLOOKUP(Appoggio!$A$4,Appoggio!R34:X34,4,FALSE)),0)</f>
        <v>0</v>
      </c>
      <c r="E123" s="94">
        <f>IFERROR((VLOOKUP(Appoggio!$A$4,Appoggio!R34:X34,5,FALSE)),0)</f>
        <v>0</v>
      </c>
      <c r="F123" s="95">
        <f>IFERROR((VLOOKUP(Appoggio!$A$4,Appoggio!R34:X34,6,FALSE)),0)</f>
        <v>0</v>
      </c>
      <c r="G123" s="99"/>
      <c r="H123" s="1"/>
      <c r="I123" s="1"/>
      <c r="J123" s="1"/>
      <c r="K123" s="33"/>
      <c r="L123" s="1"/>
      <c r="M123" s="97">
        <v>24</v>
      </c>
    </row>
    <row r="124" spans="1:13" hidden="1" x14ac:dyDescent="0.25">
      <c r="A124" s="246"/>
      <c r="B124" s="61">
        <f>IFERROR((VLOOKUP(Appoggio!$A$4,Appoggio!R35:X35,2,FALSE)),0)</f>
        <v>0</v>
      </c>
      <c r="C124" s="93">
        <f>IFERROR((VLOOKUP(Appoggio!$A$4,Appoggio!R35:X35,3,FALSE)),0)</f>
        <v>0</v>
      </c>
      <c r="D124" s="93">
        <f>IFERROR((VLOOKUP(Appoggio!$A$4,Appoggio!R35:X35,4,FALSE)),0)</f>
        <v>0</v>
      </c>
      <c r="E124" s="94">
        <f>IFERROR((VLOOKUP(Appoggio!$A$4,Appoggio!R35:X35,5,FALSE)),0)</f>
        <v>0</v>
      </c>
      <c r="F124" s="95">
        <f>IFERROR((VLOOKUP(Appoggio!$A$4,Appoggio!R35:X35,6,FALSE)),0)</f>
        <v>0</v>
      </c>
      <c r="G124" s="99"/>
      <c r="H124" s="1"/>
      <c r="I124" s="1"/>
      <c r="J124" s="1"/>
      <c r="K124" s="33"/>
      <c r="L124" s="1"/>
      <c r="M124" s="97">
        <v>25</v>
      </c>
    </row>
    <row r="125" spans="1:13" hidden="1" x14ac:dyDescent="0.25">
      <c r="A125" s="246"/>
      <c r="B125" s="61">
        <f>IFERROR((VLOOKUP(Appoggio!$A$4,Appoggio!R36:X36,2,FALSE)),0)</f>
        <v>0</v>
      </c>
      <c r="C125" s="93">
        <f>IFERROR((VLOOKUP(Appoggio!$A$4,Appoggio!R36:X36,3,FALSE)),0)</f>
        <v>0</v>
      </c>
      <c r="D125" s="93">
        <f>IFERROR((VLOOKUP(Appoggio!$A$4,Appoggio!R36:X36,4,FALSE)),0)</f>
        <v>0</v>
      </c>
      <c r="E125" s="94">
        <f>IFERROR((VLOOKUP(Appoggio!$A$4,Appoggio!R36:X36,5,FALSE)),0)</f>
        <v>0</v>
      </c>
      <c r="F125" s="95">
        <f>IFERROR((VLOOKUP(Appoggio!$A$4,Appoggio!R36:X36,6,FALSE)),0)</f>
        <v>0</v>
      </c>
      <c r="G125" s="99"/>
      <c r="H125" s="1"/>
      <c r="I125" s="1"/>
      <c r="J125" s="1"/>
      <c r="K125" s="33"/>
      <c r="L125" s="1"/>
      <c r="M125" s="97">
        <v>26</v>
      </c>
    </row>
    <row r="126" spans="1:13" hidden="1" x14ac:dyDescent="0.25">
      <c r="A126" s="246"/>
      <c r="B126" s="61">
        <f>IFERROR((VLOOKUP(Appoggio!$A$4,Appoggio!R37:X37,2,FALSE)),0)</f>
        <v>0</v>
      </c>
      <c r="C126" s="93">
        <f>IFERROR((VLOOKUP(Appoggio!$A$4,Appoggio!R37:X37,3,FALSE)),0)</f>
        <v>0</v>
      </c>
      <c r="D126" s="93">
        <f>IFERROR((VLOOKUP(Appoggio!$A$4,Appoggio!R37:X37,4,FALSE)),0)</f>
        <v>0</v>
      </c>
      <c r="E126" s="94">
        <f>IFERROR((VLOOKUP(Appoggio!$A$4,Appoggio!R37:X37,5,FALSE)),0)</f>
        <v>0</v>
      </c>
      <c r="F126" s="95">
        <f>IFERROR((VLOOKUP(Appoggio!$A$4,Appoggio!R37:X37,6,FALSE)),0)</f>
        <v>0</v>
      </c>
      <c r="G126" s="99"/>
      <c r="H126" s="1"/>
      <c r="I126" s="1"/>
      <c r="J126" s="1"/>
      <c r="K126" s="33"/>
      <c r="L126" s="1"/>
      <c r="M126" s="97">
        <v>27</v>
      </c>
    </row>
    <row r="127" spans="1:13" hidden="1" x14ac:dyDescent="0.25">
      <c r="A127" s="246"/>
      <c r="B127" s="61">
        <f>IFERROR((VLOOKUP(Appoggio!$A$4,Appoggio!R38:X38,2,FALSE)),0)</f>
        <v>0</v>
      </c>
      <c r="C127" s="93">
        <f>IFERROR((VLOOKUP(Appoggio!$A$4,Appoggio!R38:X38,3,FALSE)),0)</f>
        <v>0</v>
      </c>
      <c r="D127" s="93">
        <f>IFERROR((VLOOKUP(Appoggio!$A$4,Appoggio!R38:X38,4,FALSE)),0)</f>
        <v>0</v>
      </c>
      <c r="E127" s="94">
        <f>IFERROR((VLOOKUP(Appoggio!$A$4,Appoggio!R38:X38,5,FALSE)),0)</f>
        <v>0</v>
      </c>
      <c r="F127" s="95">
        <f>IFERROR((VLOOKUP(Appoggio!$A$4,Appoggio!R38:X38,6,FALSE)),0)</f>
        <v>0</v>
      </c>
      <c r="G127" s="99"/>
      <c r="H127" s="1"/>
      <c r="I127" s="1"/>
      <c r="J127" s="1"/>
      <c r="K127" s="33"/>
      <c r="L127" s="1"/>
      <c r="M127" s="97">
        <v>28</v>
      </c>
    </row>
    <row r="128" spans="1:13" hidden="1" x14ac:dyDescent="0.25">
      <c r="A128" s="246"/>
      <c r="B128" s="61">
        <f>IFERROR((VLOOKUP(Appoggio!$A$4,Appoggio!R39:X39,2,FALSE)),0)</f>
        <v>0</v>
      </c>
      <c r="C128" s="93">
        <f>IFERROR((VLOOKUP(Appoggio!$A$4,Appoggio!R39:X39,3,FALSE)),0)</f>
        <v>0</v>
      </c>
      <c r="D128" s="93">
        <f>IFERROR((VLOOKUP(Appoggio!$A$4,Appoggio!R39:X39,4,FALSE)),0)</f>
        <v>0</v>
      </c>
      <c r="E128" s="94">
        <f>IFERROR((VLOOKUP(Appoggio!$A$4,Appoggio!R39:X39,5,FALSE)),0)</f>
        <v>0</v>
      </c>
      <c r="F128" s="95">
        <f>IFERROR((VLOOKUP(Appoggio!$A$4,Appoggio!R39:X39,6,FALSE)),0)</f>
        <v>0</v>
      </c>
      <c r="G128" s="99"/>
      <c r="H128" s="1"/>
      <c r="I128" s="1"/>
      <c r="J128" s="1"/>
      <c r="K128" s="33"/>
      <c r="L128" s="1"/>
      <c r="M128" s="97">
        <v>29</v>
      </c>
    </row>
    <row r="129" spans="1:13" hidden="1" x14ac:dyDescent="0.25">
      <c r="A129" s="246"/>
      <c r="B129" s="61">
        <f>IFERROR((VLOOKUP(Appoggio!$A$4,Appoggio!R40:X40,2,FALSE)),0)</f>
        <v>0</v>
      </c>
      <c r="C129" s="93">
        <f>IFERROR((VLOOKUP(Appoggio!$A$4,Appoggio!R40:X40,3,FALSE)),0)</f>
        <v>0</v>
      </c>
      <c r="D129" s="93">
        <f>IFERROR((VLOOKUP(Appoggio!$A$4,Appoggio!R40:X40,4,FALSE)),0)</f>
        <v>0</v>
      </c>
      <c r="E129" s="94">
        <f>IFERROR((VLOOKUP(Appoggio!$A$4,Appoggio!R40:X40,5,FALSE)),0)</f>
        <v>0</v>
      </c>
      <c r="F129" s="95">
        <f>IFERROR((VLOOKUP(Appoggio!$A$4,Appoggio!R40:X40,6,FALSE)),0)</f>
        <v>0</v>
      </c>
      <c r="G129" s="99"/>
      <c r="H129" s="1"/>
      <c r="I129" s="1"/>
      <c r="J129" s="1"/>
      <c r="K129" s="33"/>
      <c r="L129" s="1"/>
      <c r="M129" s="97">
        <v>30</v>
      </c>
    </row>
    <row r="130" spans="1:13" hidden="1" x14ac:dyDescent="0.25">
      <c r="A130" s="246"/>
      <c r="B130" s="61">
        <f>IFERROR((VLOOKUP(Appoggio!$A$4,Appoggio!R41:X41,2,FALSE)),0)</f>
        <v>0</v>
      </c>
      <c r="C130" s="93">
        <f>IFERROR((VLOOKUP(Appoggio!$A$4,Appoggio!R41:X41,3,FALSE)),0)</f>
        <v>0</v>
      </c>
      <c r="D130" s="93">
        <f>IFERROR((VLOOKUP(Appoggio!$A$4,Appoggio!R41:X41,4,FALSE)),0)</f>
        <v>0</v>
      </c>
      <c r="E130" s="33">
        <f>IFERROR((VLOOKUP(Appoggio!$A$4,Appoggio!R41:X41,5,FALSE)),0)</f>
        <v>0</v>
      </c>
      <c r="F130" s="34">
        <f>IFERROR((VLOOKUP(Appoggio!$A$4,Appoggio!R41:X41,6,FALSE)),0)</f>
        <v>0</v>
      </c>
      <c r="G130" s="100"/>
      <c r="H130" s="1"/>
      <c r="I130" s="1"/>
      <c r="J130" s="99"/>
      <c r="K130" s="33"/>
      <c r="L130" s="1"/>
      <c r="M130" s="97">
        <v>31</v>
      </c>
    </row>
    <row r="131" spans="1:13" hidden="1" x14ac:dyDescent="0.25">
      <c r="A131" s="246"/>
      <c r="B131" s="61">
        <f>IFERROR((VLOOKUP(Appoggio!$A$4,Appoggio!R42:X42,2,FALSE)),0)</f>
        <v>0</v>
      </c>
      <c r="C131" s="93">
        <f>IFERROR((VLOOKUP(Appoggio!$A$4,Appoggio!R42:X42,3,FALSE)),0)</f>
        <v>0</v>
      </c>
      <c r="D131" s="93">
        <f>IFERROR((VLOOKUP(Appoggio!$A$4,Appoggio!R42:X42,4,FALSE)),0)</f>
        <v>0</v>
      </c>
      <c r="E131" s="33">
        <f>IFERROR((VLOOKUP(Appoggio!$A$4,Appoggio!R42:X42,5,FALSE)),0)</f>
        <v>0</v>
      </c>
      <c r="F131" s="34">
        <f>IFERROR((VLOOKUP(Appoggio!$A$4,Appoggio!R42:X42,6,FALSE)),0)</f>
        <v>0</v>
      </c>
      <c r="G131" s="100"/>
      <c r="H131" s="1"/>
      <c r="I131" s="1"/>
      <c r="J131" s="99"/>
      <c r="K131" s="33"/>
      <c r="L131" s="1"/>
      <c r="M131" s="97">
        <v>32</v>
      </c>
    </row>
    <row r="132" spans="1:13" hidden="1" x14ac:dyDescent="0.25">
      <c r="A132" s="246"/>
      <c r="B132" s="61">
        <f>IFERROR((VLOOKUP(Appoggio!$A$4,Appoggio!R43:X43,2,FALSE)),0)</f>
        <v>0</v>
      </c>
      <c r="C132" s="93">
        <f>IFERROR((VLOOKUP(Appoggio!$A$4,Appoggio!R43:X43,3,FALSE)),0)</f>
        <v>0</v>
      </c>
      <c r="D132" s="93">
        <f>IFERROR((VLOOKUP(Appoggio!$A$4,Appoggio!R43:X43,4,FALSE)),0)</f>
        <v>0</v>
      </c>
      <c r="E132" s="33">
        <f>IFERROR((VLOOKUP(Appoggio!$A$4,Appoggio!R43:X43,5,FALSE)),0)</f>
        <v>0</v>
      </c>
      <c r="F132" s="34">
        <f>IFERROR((VLOOKUP(Appoggio!$A$4,Appoggio!R43:X43,6,FALSE)),0)</f>
        <v>0</v>
      </c>
      <c r="G132" s="100"/>
      <c r="H132" s="1"/>
      <c r="I132" s="1"/>
      <c r="J132" s="99"/>
      <c r="K132" s="33"/>
      <c r="L132" s="1"/>
      <c r="M132" s="97">
        <v>33</v>
      </c>
    </row>
    <row r="133" spans="1:13" hidden="1" x14ac:dyDescent="0.25">
      <c r="A133" s="246"/>
      <c r="B133" s="61">
        <f>IFERROR((VLOOKUP(Appoggio!$A$4,Appoggio!R44:X44,2,FALSE)),0)</f>
        <v>0</v>
      </c>
      <c r="C133" s="93">
        <f>IFERROR((VLOOKUP(Appoggio!$A$4,Appoggio!R44:X44,3,FALSE)),0)</f>
        <v>0</v>
      </c>
      <c r="D133" s="93">
        <f>IFERROR((VLOOKUP(Appoggio!$A$4,Appoggio!R44:X44,4,FALSE)),0)</f>
        <v>0</v>
      </c>
      <c r="E133" s="33">
        <f>IFERROR((VLOOKUP(Appoggio!$A$4,Appoggio!R44:X44,5,FALSE)),0)</f>
        <v>0</v>
      </c>
      <c r="F133" s="34">
        <f>IFERROR((VLOOKUP(Appoggio!$A$4,Appoggio!R44:X44,6,FALSE)),0)</f>
        <v>0</v>
      </c>
      <c r="G133" s="100"/>
      <c r="H133" s="1"/>
      <c r="I133" s="1"/>
      <c r="J133" s="99"/>
      <c r="K133" s="33"/>
      <c r="L133" s="1"/>
      <c r="M133" s="97">
        <v>34</v>
      </c>
    </row>
    <row r="134" spans="1:13" hidden="1" x14ac:dyDescent="0.25">
      <c r="A134" s="246"/>
      <c r="B134" s="61">
        <f>IFERROR((VLOOKUP(Appoggio!$A$4,Appoggio!R45:X45,2,FALSE)),0)</f>
        <v>0</v>
      </c>
      <c r="C134" s="93">
        <f>IFERROR((VLOOKUP(Appoggio!$A$4,Appoggio!R45:X45,3,FALSE)),0)</f>
        <v>0</v>
      </c>
      <c r="D134" s="93">
        <f>IFERROR((VLOOKUP(Appoggio!$A$4,Appoggio!R45:X45,4,FALSE)),0)</f>
        <v>0</v>
      </c>
      <c r="E134" s="33">
        <f>IFERROR((VLOOKUP(Appoggio!$A$4,Appoggio!R45:X45,5,FALSE)),0)</f>
        <v>0</v>
      </c>
      <c r="F134" s="34">
        <f>IFERROR((VLOOKUP(Appoggio!$A$4,Appoggio!R45:X45,6,FALSE)),0)</f>
        <v>0</v>
      </c>
      <c r="G134" s="100"/>
      <c r="H134" s="1"/>
      <c r="I134" s="1"/>
      <c r="J134" s="99"/>
      <c r="K134" s="33"/>
      <c r="L134" s="1"/>
      <c r="M134" s="97">
        <v>35</v>
      </c>
    </row>
    <row r="135" spans="1:13" hidden="1" x14ac:dyDescent="0.25">
      <c r="A135" s="246"/>
      <c r="B135" s="61">
        <f>IFERROR((VLOOKUP(Appoggio!$A$4,Appoggio!R46:X46,2,FALSE)),0)</f>
        <v>0</v>
      </c>
      <c r="C135" s="93">
        <f>IFERROR((VLOOKUP(Appoggio!$A$4,Appoggio!R46:X46,3,FALSE)),0)</f>
        <v>0</v>
      </c>
      <c r="D135" s="93">
        <f>IFERROR((VLOOKUP(Appoggio!$A$4,Appoggio!R46:X46,4,FALSE)),0)</f>
        <v>0</v>
      </c>
      <c r="E135" s="33">
        <f>IFERROR((VLOOKUP(Appoggio!$A$4,Appoggio!R46:X46,5,FALSE)),0)</f>
        <v>0</v>
      </c>
      <c r="F135" s="34">
        <f>IFERROR((VLOOKUP(Appoggio!$A$4,Appoggio!R46:X46,6,FALSE)),0)</f>
        <v>0</v>
      </c>
      <c r="G135" s="100"/>
      <c r="H135" s="1"/>
      <c r="I135" s="1"/>
      <c r="J135" s="99"/>
      <c r="K135" s="33"/>
      <c r="L135" s="1"/>
      <c r="M135" s="97">
        <v>36</v>
      </c>
    </row>
    <row r="136" spans="1:13" hidden="1" x14ac:dyDescent="0.25">
      <c r="A136" s="246"/>
      <c r="B136" s="61">
        <f>IFERROR((VLOOKUP(Appoggio!$A$4,Appoggio!R47:X47,2,FALSE)),0)</f>
        <v>0</v>
      </c>
      <c r="C136" s="93">
        <f>IFERROR((VLOOKUP(Appoggio!$A$4,Appoggio!R47:X47,3,FALSE)),0)</f>
        <v>0</v>
      </c>
      <c r="D136" s="93">
        <f>IFERROR((VLOOKUP(Appoggio!$A$4,Appoggio!R47:X47,4,FALSE)),0)</f>
        <v>0</v>
      </c>
      <c r="E136" s="33">
        <f>IFERROR((VLOOKUP(Appoggio!$A$4,Appoggio!R47:X47,5,FALSE)),0)</f>
        <v>0</v>
      </c>
      <c r="F136" s="34">
        <f>IFERROR((VLOOKUP(Appoggio!$A$4,Appoggio!R47:X47,6,FALSE)),0)</f>
        <v>0</v>
      </c>
      <c r="G136" s="100"/>
      <c r="H136" s="1"/>
      <c r="I136" s="1"/>
      <c r="J136" s="99"/>
      <c r="K136" s="33"/>
      <c r="L136" s="1"/>
      <c r="M136" s="97">
        <v>37</v>
      </c>
    </row>
    <row r="137" spans="1:13" hidden="1" x14ac:dyDescent="0.25">
      <c r="A137" s="246"/>
      <c r="B137" s="61">
        <f>IFERROR((VLOOKUP(Appoggio!$A$4,Appoggio!R48:X48,2,FALSE)),0)</f>
        <v>0</v>
      </c>
      <c r="C137" s="93">
        <f>IFERROR((VLOOKUP(Appoggio!$A$4,Appoggio!R48:X48,3,FALSE)),0)</f>
        <v>0</v>
      </c>
      <c r="D137" s="93">
        <f>IFERROR((VLOOKUP(Appoggio!$A$4,Appoggio!R48:X48,4,FALSE)),0)</f>
        <v>0</v>
      </c>
      <c r="E137" s="33">
        <f>IFERROR((VLOOKUP(Appoggio!$A$4,Appoggio!R48:X48,5,FALSE)),0)</f>
        <v>0</v>
      </c>
      <c r="F137" s="34">
        <f>IFERROR((VLOOKUP(Appoggio!$A$4,Appoggio!R48:X48,6,FALSE)),0)</f>
        <v>0</v>
      </c>
      <c r="G137" s="100"/>
      <c r="H137" s="1"/>
      <c r="I137" s="1"/>
      <c r="J137" s="99"/>
      <c r="K137" s="33"/>
      <c r="L137" s="1"/>
      <c r="M137" s="97">
        <v>38</v>
      </c>
    </row>
    <row r="138" spans="1:13" hidden="1" x14ac:dyDescent="0.25">
      <c r="A138" s="246"/>
      <c r="B138" s="61">
        <f>IFERROR((VLOOKUP(Appoggio!$A$4,Appoggio!R49:X49,2,FALSE)),0)</f>
        <v>0</v>
      </c>
      <c r="C138" s="93">
        <f>IFERROR((VLOOKUP(Appoggio!$A$4,Appoggio!R49:X49,3,FALSE)),0)</f>
        <v>0</v>
      </c>
      <c r="D138" s="93">
        <f>IFERROR((VLOOKUP(Appoggio!$A$4,Appoggio!R49:X49,4,FALSE)),0)</f>
        <v>0</v>
      </c>
      <c r="E138" s="33">
        <f>IFERROR((VLOOKUP(Appoggio!$A$4,Appoggio!R49:X49,5,FALSE)),0)</f>
        <v>0</v>
      </c>
      <c r="F138" s="34">
        <f>IFERROR((VLOOKUP(Appoggio!$A$4,Appoggio!R49:X49,6,FALSE)),0)</f>
        <v>0</v>
      </c>
      <c r="G138" s="100"/>
      <c r="H138" s="1"/>
      <c r="I138" s="1"/>
      <c r="J138" s="99"/>
      <c r="K138" s="33"/>
      <c r="L138" s="1"/>
      <c r="M138" s="97">
        <v>39</v>
      </c>
    </row>
    <row r="139" spans="1:13" hidden="1" x14ac:dyDescent="0.25">
      <c r="A139" s="246"/>
      <c r="B139" s="61">
        <f>IFERROR((VLOOKUP(Appoggio!$A$4,Appoggio!R50:X50,2,FALSE)),0)</f>
        <v>0</v>
      </c>
      <c r="C139" s="93">
        <f>IFERROR((VLOOKUP(Appoggio!$A$4,Appoggio!R50:X50,3,FALSE)),0)</f>
        <v>0</v>
      </c>
      <c r="D139" s="93">
        <f>IFERROR((VLOOKUP(Appoggio!$A$4,Appoggio!R50:X50,4,FALSE)),0)</f>
        <v>0</v>
      </c>
      <c r="E139" s="33">
        <f>IFERROR((VLOOKUP(Appoggio!$A$4,Appoggio!R50:X50,5,FALSE)),0)</f>
        <v>0</v>
      </c>
      <c r="F139" s="34">
        <f>IFERROR((VLOOKUP(Appoggio!$A$4,Appoggio!R50:X50,6,FALSE)),0)</f>
        <v>0</v>
      </c>
      <c r="G139" s="100"/>
      <c r="H139" s="1"/>
      <c r="I139" s="1"/>
      <c r="J139" s="99"/>
      <c r="K139" s="33"/>
      <c r="L139" s="1"/>
      <c r="M139" s="97">
        <v>40</v>
      </c>
    </row>
    <row r="140" spans="1:13" hidden="1" x14ac:dyDescent="0.25">
      <c r="A140" s="246"/>
      <c r="B140" s="61">
        <f>IFERROR((VLOOKUP(Appoggio!$A$4,Appoggio!R51:X51,2,FALSE)),0)</f>
        <v>0</v>
      </c>
      <c r="C140" s="93">
        <f>IFERROR((VLOOKUP(Appoggio!$A$4,Appoggio!R51:X51,3,FALSE)),0)</f>
        <v>0</v>
      </c>
      <c r="D140" s="93">
        <f>IFERROR((VLOOKUP(Appoggio!$A$4,Appoggio!R51:X51,4,FALSE)),0)</f>
        <v>0</v>
      </c>
      <c r="E140" s="33">
        <f>IFERROR((VLOOKUP(Appoggio!$A$4,Appoggio!R51:X51,5,FALSE)),0)</f>
        <v>0</v>
      </c>
      <c r="F140" s="34">
        <f>IFERROR((VLOOKUP(Appoggio!$A$4,Appoggio!R51:X51,6,FALSE)),0)</f>
        <v>0</v>
      </c>
      <c r="G140" s="100"/>
      <c r="H140" s="1"/>
      <c r="I140" s="1"/>
      <c r="J140" s="99"/>
      <c r="K140" s="33"/>
      <c r="L140" s="1"/>
      <c r="M140" s="97">
        <v>41</v>
      </c>
    </row>
    <row r="141" spans="1:13" x14ac:dyDescent="0.25">
      <c r="A141" s="246"/>
      <c r="B141" s="257" t="s">
        <v>1602</v>
      </c>
      <c r="C141" s="258"/>
      <c r="D141" s="259"/>
      <c r="E141" s="33">
        <f>-F141</f>
        <v>-2.27</v>
      </c>
      <c r="F141" s="95">
        <f>SUM(F100:F140)</f>
        <v>2.27</v>
      </c>
      <c r="G141" s="100">
        <f>SUM(E100:E141)</f>
        <v>450.91</v>
      </c>
      <c r="H141" s="1" t="str">
        <f>INTESTAZIONE!B14</f>
        <v>A0430EC805</v>
      </c>
      <c r="I141" s="1"/>
      <c r="J141" s="1"/>
      <c r="K141" s="1"/>
      <c r="L141" s="1"/>
    </row>
    <row r="142" spans="1:13" x14ac:dyDescent="0.25">
      <c r="A142" s="246"/>
      <c r="B142" s="248" t="str">
        <f>CONCATENATE("Manutenzione straordinaria reti fognarie ",INTESTAZIONE!B61,INTESTAZIONE!D61)</f>
        <v xml:space="preserve">Manutenzione straordinaria reti fognarie </v>
      </c>
      <c r="C142" s="249">
        <f>INTESTAZIONE!B95</f>
        <v>0</v>
      </c>
      <c r="D142" s="249">
        <f>INTESTAZIONE!D95</f>
        <v>0</v>
      </c>
      <c r="E142" s="249"/>
      <c r="F142" s="249"/>
      <c r="G142" s="249"/>
      <c r="H142" s="249"/>
      <c r="I142" s="249"/>
      <c r="J142" s="250"/>
      <c r="K142" s="33"/>
      <c r="L142" s="1"/>
    </row>
    <row r="143" spans="1:13" x14ac:dyDescent="0.25">
      <c r="A143" s="246"/>
      <c r="B143" s="248" t="str">
        <f>INTESTAZIONE!F7</f>
        <v>Affidamento Prot. n° 739 del 29/12/2023</v>
      </c>
      <c r="C143" s="249">
        <f>INTESTAZIONE!C82</f>
        <v>0</v>
      </c>
      <c r="D143" s="249">
        <f>INTESTAZIONE!D82</f>
        <v>0</v>
      </c>
      <c r="E143" s="249">
        <f>INTESTAZIONE!E82</f>
        <v>0</v>
      </c>
      <c r="F143" s="249"/>
      <c r="G143" s="249"/>
      <c r="H143" s="249"/>
      <c r="I143" s="249"/>
      <c r="J143" s="250"/>
      <c r="K143" s="33"/>
      <c r="L143" s="1"/>
    </row>
    <row r="144" spans="1:13" x14ac:dyDescent="0.25">
      <c r="A144" s="246"/>
      <c r="B144" s="248" t="str">
        <f>INTESTAZIONE!F23</f>
        <v>SAL n° 7 del 02/09/2024</v>
      </c>
      <c r="C144" s="249">
        <f>INTESTAZIONE!C91</f>
        <v>0</v>
      </c>
      <c r="D144" s="249">
        <f>INTESTAZIONE!D91</f>
        <v>0</v>
      </c>
      <c r="E144" s="249">
        <f>INTESTAZIONE!E91</f>
        <v>0</v>
      </c>
      <c r="F144" s="249"/>
      <c r="G144" s="249"/>
      <c r="H144" s="249"/>
      <c r="I144" s="249"/>
      <c r="J144" s="250"/>
      <c r="K144" s="33"/>
      <c r="L144" s="1"/>
    </row>
    <row r="145" spans="1:13" ht="38.25" x14ac:dyDescent="0.25">
      <c r="A145" s="246"/>
      <c r="B145" s="2" t="s">
        <v>2</v>
      </c>
      <c r="C145" s="2" t="s">
        <v>393</v>
      </c>
      <c r="D145" s="2" t="s">
        <v>6</v>
      </c>
      <c r="E145" s="3" t="s">
        <v>7</v>
      </c>
      <c r="F145" s="74" t="s">
        <v>391</v>
      </c>
      <c r="G145" s="3" t="s">
        <v>37</v>
      </c>
      <c r="H145" s="2" t="s">
        <v>5</v>
      </c>
      <c r="I145" s="2" t="s">
        <v>381</v>
      </c>
      <c r="J145" s="3" t="s">
        <v>1565</v>
      </c>
      <c r="K145" s="49"/>
      <c r="L145" s="1"/>
    </row>
    <row r="146" spans="1:13" hidden="1" x14ac:dyDescent="0.25">
      <c r="A146" s="246"/>
      <c r="B146" s="61">
        <f>IFERROR((VLOOKUP(Appoggio!$A$5,Appoggio!R11:X11,2,FALSE)),0)</f>
        <v>0</v>
      </c>
      <c r="C146" s="93">
        <f>IFERROR((VLOOKUP(Appoggio!$A$5,Appoggio!R11:X11,3,FALSE)),0)</f>
        <v>0</v>
      </c>
      <c r="D146" s="93">
        <f>IFERROR((VLOOKUP(Appoggio!$A$5,Appoggio!R11:X11,4,FALSE)),0)</f>
        <v>0</v>
      </c>
      <c r="E146" s="94">
        <f>IFERROR((VLOOKUP(Appoggio!$A$5,Appoggio!R11:X11,5,FALSE)),0)</f>
        <v>0</v>
      </c>
      <c r="F146" s="95">
        <f>IFERROR((VLOOKUP(Appoggio!$A$5,Appoggio!R11:X11,6,FALSE)),0)</f>
        <v>0</v>
      </c>
      <c r="G146" s="99"/>
      <c r="H146" s="1"/>
      <c r="I146" s="1"/>
      <c r="J146" s="1"/>
      <c r="K146" s="101"/>
      <c r="L146" s="1"/>
      <c r="M146" s="97">
        <v>1</v>
      </c>
    </row>
    <row r="147" spans="1:13" hidden="1" x14ac:dyDescent="0.25">
      <c r="A147" s="246"/>
      <c r="B147" s="61">
        <f>IFERROR((VLOOKUP(Appoggio!$A$5,Appoggio!R12:X12,2,FALSE)),0)</f>
        <v>0</v>
      </c>
      <c r="C147" s="93">
        <f>IFERROR((VLOOKUP(Appoggio!$A$5,Appoggio!R12:X12,3,FALSE)),0)</f>
        <v>0</v>
      </c>
      <c r="D147" s="93">
        <f>IFERROR((VLOOKUP(Appoggio!$A$5,Appoggio!R12:X12,4,FALSE)),0)</f>
        <v>0</v>
      </c>
      <c r="E147" s="94">
        <f>IFERROR((VLOOKUP(Appoggio!$A$5,Appoggio!R12:X12,5,FALSE)),0)</f>
        <v>0</v>
      </c>
      <c r="F147" s="95">
        <f>IFERROR((VLOOKUP(Appoggio!$A$5,Appoggio!R12:X12,6,FALSE)),0)</f>
        <v>0</v>
      </c>
      <c r="G147" s="99"/>
      <c r="H147" s="1"/>
      <c r="I147" s="1"/>
      <c r="J147" s="1"/>
      <c r="K147" s="101"/>
      <c r="L147" s="1"/>
      <c r="M147" s="97">
        <v>2</v>
      </c>
    </row>
    <row r="148" spans="1:13" hidden="1" x14ac:dyDescent="0.25">
      <c r="A148" s="246"/>
      <c r="B148" s="61">
        <f>IFERROR((VLOOKUP(Appoggio!$A$5,Appoggio!R13:X13,2,FALSE)),0)</f>
        <v>0</v>
      </c>
      <c r="C148" s="93">
        <f>IFERROR((VLOOKUP(Appoggio!$A$5,Appoggio!R13:X13,3,FALSE)),0)</f>
        <v>0</v>
      </c>
      <c r="D148" s="93">
        <f>IFERROR((VLOOKUP(Appoggio!$A$5,Appoggio!R13:X13,4,FALSE)),0)</f>
        <v>0</v>
      </c>
      <c r="E148" s="94">
        <f>IFERROR((VLOOKUP(Appoggio!$A$5,Appoggio!R13:X13,5,FALSE)),0)</f>
        <v>0</v>
      </c>
      <c r="F148" s="95">
        <f>IFERROR((VLOOKUP(Appoggio!$A$5,Appoggio!R13:X13,6,FALSE)),0)</f>
        <v>0</v>
      </c>
      <c r="G148" s="99"/>
      <c r="H148" s="1"/>
      <c r="I148" s="1"/>
      <c r="J148" s="1"/>
      <c r="K148" s="101"/>
      <c r="L148" s="1"/>
      <c r="M148" s="97">
        <v>3</v>
      </c>
    </row>
    <row r="149" spans="1:13" hidden="1" x14ac:dyDescent="0.25">
      <c r="A149" s="246"/>
      <c r="B149" s="61">
        <f>IFERROR((VLOOKUP(Appoggio!$A$5,Appoggio!R14:X14,2,FALSE)),0)</f>
        <v>0</v>
      </c>
      <c r="C149" s="93">
        <f>IFERROR((VLOOKUP(Appoggio!$A$5,Appoggio!R14:X14,3,FALSE)),0)</f>
        <v>0</v>
      </c>
      <c r="D149" s="93">
        <f>IFERROR((VLOOKUP(Appoggio!$A$5,Appoggio!R14:X14,4,FALSE)),0)</f>
        <v>0</v>
      </c>
      <c r="E149" s="94">
        <f>IFERROR((VLOOKUP(Appoggio!$A$5,Appoggio!R14:X14,5,FALSE)),0)</f>
        <v>0</v>
      </c>
      <c r="F149" s="95">
        <f>IFERROR((VLOOKUP(Appoggio!$A$5,Appoggio!R14:X14,6,FALSE)),0)</f>
        <v>0</v>
      </c>
      <c r="G149" s="99"/>
      <c r="H149" s="1"/>
      <c r="I149" s="1"/>
      <c r="J149" s="1"/>
      <c r="K149" s="101"/>
      <c r="L149" s="1"/>
      <c r="M149" s="97">
        <v>4</v>
      </c>
    </row>
    <row r="150" spans="1:13" hidden="1" x14ac:dyDescent="0.25">
      <c r="A150" s="246"/>
      <c r="B150" s="61">
        <f>IFERROR((VLOOKUP(Appoggio!$A$5,Appoggio!R15:X15,2,FALSE)),0)</f>
        <v>0</v>
      </c>
      <c r="C150" s="93">
        <f>IFERROR((VLOOKUP(Appoggio!$A$5,Appoggio!R15:X15,3,FALSE)),0)</f>
        <v>0</v>
      </c>
      <c r="D150" s="93">
        <f>IFERROR((VLOOKUP(Appoggio!$A$5,Appoggio!R15:X15,4,FALSE)),0)</f>
        <v>0</v>
      </c>
      <c r="E150" s="94">
        <f>IFERROR((VLOOKUP(Appoggio!$A$5,Appoggio!R15:X15,5,FALSE)),0)</f>
        <v>0</v>
      </c>
      <c r="F150" s="95">
        <f>IFERROR((VLOOKUP(Appoggio!$A$5,Appoggio!R15:X15,6,FALSE)),0)</f>
        <v>0</v>
      </c>
      <c r="G150" s="99"/>
      <c r="H150" s="1"/>
      <c r="I150" s="1"/>
      <c r="J150" s="1"/>
      <c r="K150" s="101"/>
      <c r="L150" s="1"/>
      <c r="M150" s="97">
        <v>5</v>
      </c>
    </row>
    <row r="151" spans="1:13" hidden="1" x14ac:dyDescent="0.25">
      <c r="A151" s="246"/>
      <c r="B151" s="61">
        <f>IFERROR((VLOOKUP(Appoggio!$A$5,Appoggio!R16:X16,2,FALSE)),0)</f>
        <v>0</v>
      </c>
      <c r="C151" s="93">
        <f>IFERROR((VLOOKUP(Appoggio!$A$5,Appoggio!R16:X16,3,FALSE)),0)</f>
        <v>0</v>
      </c>
      <c r="D151" s="93">
        <f>IFERROR((VLOOKUP(Appoggio!$A$5,Appoggio!R16:X16,4,FALSE)),0)</f>
        <v>0</v>
      </c>
      <c r="E151" s="94">
        <f>IFERROR((VLOOKUP(Appoggio!$A$5,Appoggio!R16:X16,5,FALSE)),0)</f>
        <v>0</v>
      </c>
      <c r="F151" s="95">
        <f>IFERROR((VLOOKUP(Appoggio!$A$5,Appoggio!R16:X16,6,FALSE)),0)</f>
        <v>0</v>
      </c>
      <c r="G151" s="99"/>
      <c r="H151" s="1"/>
      <c r="I151" s="1"/>
      <c r="J151" s="1"/>
      <c r="K151" s="101"/>
      <c r="L151" s="1"/>
      <c r="M151" s="97">
        <v>6</v>
      </c>
    </row>
    <row r="152" spans="1:13" hidden="1" x14ac:dyDescent="0.25">
      <c r="A152" s="246"/>
      <c r="B152" s="61">
        <f>IFERROR((VLOOKUP(Appoggio!$A$5,Appoggio!R17:X17,2,FALSE)),0)</f>
        <v>0</v>
      </c>
      <c r="C152" s="93">
        <f>IFERROR((VLOOKUP(Appoggio!$A$5,Appoggio!R17:X17,3,FALSE)),0)</f>
        <v>0</v>
      </c>
      <c r="D152" s="93">
        <f>IFERROR((VLOOKUP(Appoggio!$A$5,Appoggio!R17:X17,4,FALSE)),0)</f>
        <v>0</v>
      </c>
      <c r="E152" s="94">
        <f>IFERROR((VLOOKUP(Appoggio!$A$5,Appoggio!R17:X17,5,FALSE)),0)</f>
        <v>0</v>
      </c>
      <c r="F152" s="95">
        <f>IFERROR((VLOOKUP(Appoggio!$A$5,Appoggio!R17:X17,6,FALSE)),0)</f>
        <v>0</v>
      </c>
      <c r="G152" s="99"/>
      <c r="H152" s="1"/>
      <c r="I152" s="1"/>
      <c r="J152" s="1"/>
      <c r="K152" s="101"/>
      <c r="L152" s="1"/>
      <c r="M152" s="97">
        <v>7</v>
      </c>
    </row>
    <row r="153" spans="1:13" x14ac:dyDescent="0.25">
      <c r="A153" s="246"/>
      <c r="B153" s="61" t="str">
        <f>IFERROR((VLOOKUP(Appoggio!$A$5,Appoggio!R18:X18,2,FALSE)),0)</f>
        <v xml:space="preserve">Carcare </v>
      </c>
      <c r="C153" s="93" t="str">
        <f>IFERROR((VLOOKUP(Appoggio!$A$5,Appoggio!R18:X18,3,FALSE)),0)</f>
        <v>I/F11/CAR/M999/0</v>
      </c>
      <c r="D153" s="93" t="str">
        <f>IFERROR((VLOOKUP(Appoggio!$A$5,Appoggio!R18:X18,4,FALSE)),0)</f>
        <v>CAR_240724_Castellani_MSF_T</v>
      </c>
      <c r="E153" s="94">
        <f>IFERROR((VLOOKUP(Appoggio!$A$5,Appoggio!R18:X18,5,FALSE)),0)</f>
        <v>1619.35</v>
      </c>
      <c r="F153" s="95">
        <f>IFERROR((VLOOKUP(Appoggio!$A$5,Appoggio!R18:X18,6,FALSE)),0)</f>
        <v>8.1</v>
      </c>
      <c r="G153" s="99"/>
      <c r="H153" s="1"/>
      <c r="I153" s="1"/>
      <c r="J153" s="1"/>
      <c r="K153" s="101"/>
      <c r="L153" s="1"/>
      <c r="M153" s="97">
        <v>8</v>
      </c>
    </row>
    <row r="154" spans="1:13" x14ac:dyDescent="0.25">
      <c r="A154" s="246"/>
      <c r="B154" s="61" t="str">
        <f>IFERROR((VLOOKUP(Appoggio!$A$5,Appoggio!R19:X19,2,FALSE)),0)</f>
        <v>Carcare</v>
      </c>
      <c r="C154" s="93" t="str">
        <f>IFERROR((VLOOKUP(Appoggio!$A$5,Appoggio!R19:X19,3,FALSE)),0)</f>
        <v>G/A99/CAR/4444/0</v>
      </c>
      <c r="D154" s="93" t="str">
        <f>IFERROR((VLOOKUP(Appoggio!$A$5,Appoggio!R19:X19,4,FALSE)),0)</f>
        <v>CAR_240724_Valletti_MOF_T</v>
      </c>
      <c r="E154" s="94">
        <f>IFERROR((VLOOKUP(Appoggio!$A$5,Appoggio!R19:X19,5,FALSE)),0)</f>
        <v>1594.54</v>
      </c>
      <c r="F154" s="95">
        <f>IFERROR((VLOOKUP(Appoggio!$A$5,Appoggio!R19:X19,6,FALSE)),0)</f>
        <v>7.97</v>
      </c>
      <c r="G154" s="99"/>
      <c r="H154" s="1"/>
      <c r="I154" s="1"/>
      <c r="J154" s="1"/>
      <c r="K154" s="101"/>
      <c r="L154" s="1"/>
      <c r="M154" s="97">
        <v>9</v>
      </c>
    </row>
    <row r="155" spans="1:13" hidden="1" x14ac:dyDescent="0.25">
      <c r="A155" s="246"/>
      <c r="B155" s="61">
        <f>IFERROR((VLOOKUP(Appoggio!$A$5,Appoggio!R20:X20,2,FALSE)),0)</f>
        <v>0</v>
      </c>
      <c r="C155" s="93">
        <f>IFERROR((VLOOKUP(Appoggio!$A$5,Appoggio!R20:X20,3,FALSE)),0)</f>
        <v>0</v>
      </c>
      <c r="D155" s="93">
        <f>IFERROR((VLOOKUP(Appoggio!$A$5,Appoggio!R20:X20,4,FALSE)),0)</f>
        <v>0</v>
      </c>
      <c r="E155" s="94">
        <f>IFERROR((VLOOKUP(Appoggio!$A$5,Appoggio!R20:X20,5,FALSE)),0)</f>
        <v>0</v>
      </c>
      <c r="F155" s="95">
        <f>IFERROR((VLOOKUP(Appoggio!$A$5,Appoggio!R20:X20,6,FALSE)),0)</f>
        <v>0</v>
      </c>
      <c r="G155" s="99"/>
      <c r="H155" s="1"/>
      <c r="I155" s="1"/>
      <c r="J155" s="1"/>
      <c r="K155" s="101"/>
      <c r="L155" s="1"/>
      <c r="M155" s="97">
        <v>10</v>
      </c>
    </row>
    <row r="156" spans="1:13" hidden="1" x14ac:dyDescent="0.25">
      <c r="A156" s="246"/>
      <c r="B156" s="61">
        <f>IFERROR((VLOOKUP(Appoggio!$A$5,Appoggio!R21:X21,2,FALSE)),0)</f>
        <v>0</v>
      </c>
      <c r="C156" s="93">
        <f>IFERROR((VLOOKUP(Appoggio!$A$5,Appoggio!R21:X21,3,FALSE)),0)</f>
        <v>0</v>
      </c>
      <c r="D156" s="93">
        <f>IFERROR((VLOOKUP(Appoggio!$A$5,Appoggio!R21:X21,4,FALSE)),0)</f>
        <v>0</v>
      </c>
      <c r="E156" s="94">
        <f>IFERROR((VLOOKUP(Appoggio!$A$5,Appoggio!R21:X21,5,FALSE)),0)</f>
        <v>0</v>
      </c>
      <c r="F156" s="95">
        <f>IFERROR((VLOOKUP(Appoggio!$A$5,Appoggio!R21:X21,6,FALSE)),0)</f>
        <v>0</v>
      </c>
      <c r="G156" s="99"/>
      <c r="H156" s="1"/>
      <c r="I156" s="1"/>
      <c r="J156" s="1"/>
      <c r="K156" s="101"/>
      <c r="L156" s="1"/>
      <c r="M156" s="97">
        <v>11</v>
      </c>
    </row>
    <row r="157" spans="1:13" hidden="1" x14ac:dyDescent="0.25">
      <c r="A157" s="246"/>
      <c r="B157" s="61">
        <f>IFERROR((VLOOKUP(Appoggio!$A$5,Appoggio!R22:X22,2,FALSE)),0)</f>
        <v>0</v>
      </c>
      <c r="C157" s="93">
        <f>IFERROR((VLOOKUP(Appoggio!$A$5,Appoggio!R22:X22,3,FALSE)),0)</f>
        <v>0</v>
      </c>
      <c r="D157" s="93">
        <f>IFERROR((VLOOKUP(Appoggio!$A$5,Appoggio!R22:X22,4,FALSE)),0)</f>
        <v>0</v>
      </c>
      <c r="E157" s="94">
        <f>IFERROR((VLOOKUP(Appoggio!$A$5,Appoggio!R22:X22,5,FALSE)),0)</f>
        <v>0</v>
      </c>
      <c r="F157" s="95">
        <f>IFERROR((VLOOKUP(Appoggio!$A$5,Appoggio!R22:X22,6,FALSE)),0)</f>
        <v>0</v>
      </c>
      <c r="G157" s="99"/>
      <c r="H157" s="1"/>
      <c r="I157" s="1"/>
      <c r="J157" s="1"/>
      <c r="K157" s="101"/>
      <c r="L157" s="1"/>
      <c r="M157" s="97">
        <v>12</v>
      </c>
    </row>
    <row r="158" spans="1:13" hidden="1" x14ac:dyDescent="0.25">
      <c r="A158" s="246"/>
      <c r="B158" s="61">
        <f>IFERROR((VLOOKUP(Appoggio!$A$5,Appoggio!R23:X23,2,FALSE)),0)</f>
        <v>0</v>
      </c>
      <c r="C158" s="93">
        <f>IFERROR((VLOOKUP(Appoggio!$A$5,Appoggio!R23:X23,3,FALSE)),0)</f>
        <v>0</v>
      </c>
      <c r="D158" s="93">
        <f>IFERROR((VLOOKUP(Appoggio!$A$5,Appoggio!R23:X23,4,FALSE)),0)</f>
        <v>0</v>
      </c>
      <c r="E158" s="94">
        <f>IFERROR((VLOOKUP(Appoggio!$A$5,Appoggio!R23:X23,5,FALSE)),0)</f>
        <v>0</v>
      </c>
      <c r="F158" s="95">
        <f>IFERROR((VLOOKUP(Appoggio!$A$5,Appoggio!R23:X23,6,FALSE)),0)</f>
        <v>0</v>
      </c>
      <c r="G158" s="99"/>
      <c r="H158" s="1"/>
      <c r="I158" s="1"/>
      <c r="J158" s="1"/>
      <c r="K158" s="101"/>
      <c r="L158" s="1"/>
      <c r="M158" s="97">
        <v>13</v>
      </c>
    </row>
    <row r="159" spans="1:13" hidden="1" x14ac:dyDescent="0.25">
      <c r="A159" s="246"/>
      <c r="B159" s="61">
        <f>IFERROR((VLOOKUP(Appoggio!$A$5,Appoggio!R24:X24,2,FALSE)),0)</f>
        <v>0</v>
      </c>
      <c r="C159" s="93">
        <f>IFERROR((VLOOKUP(Appoggio!$A$5,Appoggio!R24:X24,3,FALSE)),0)</f>
        <v>0</v>
      </c>
      <c r="D159" s="93">
        <f>IFERROR((VLOOKUP(Appoggio!$A$5,Appoggio!R24:X24,4,FALSE)),0)</f>
        <v>0</v>
      </c>
      <c r="E159" s="94">
        <f>IFERROR((VLOOKUP(Appoggio!$A$5,Appoggio!R24:X24,5,FALSE)),0)</f>
        <v>0</v>
      </c>
      <c r="F159" s="95">
        <f>IFERROR((VLOOKUP(Appoggio!$A$5,Appoggio!R24:X24,6,FALSE)),0)</f>
        <v>0</v>
      </c>
      <c r="G159" s="99"/>
      <c r="H159" s="1"/>
      <c r="I159" s="1"/>
      <c r="J159" s="1"/>
      <c r="K159" s="101"/>
      <c r="L159" s="1"/>
      <c r="M159" s="97">
        <v>14</v>
      </c>
    </row>
    <row r="160" spans="1:13" hidden="1" x14ac:dyDescent="0.25">
      <c r="A160" s="246"/>
      <c r="B160" s="61">
        <f>IFERROR((VLOOKUP(Appoggio!$A$5,Appoggio!R25:X25,2,FALSE)),0)</f>
        <v>0</v>
      </c>
      <c r="C160" s="93">
        <f>IFERROR((VLOOKUP(Appoggio!$A$5,Appoggio!R25:X25,3,FALSE)),0)</f>
        <v>0</v>
      </c>
      <c r="D160" s="93">
        <f>IFERROR((VLOOKUP(Appoggio!$A$5,Appoggio!R25:X25,4,FALSE)),0)</f>
        <v>0</v>
      </c>
      <c r="E160" s="94">
        <f>IFERROR((VLOOKUP(Appoggio!$A$5,Appoggio!R25:X25,5,FALSE)),0)</f>
        <v>0</v>
      </c>
      <c r="F160" s="95">
        <f>IFERROR((VLOOKUP(Appoggio!$A$5,Appoggio!R25:X25,6,FALSE)),0)</f>
        <v>0</v>
      </c>
      <c r="G160" s="99"/>
      <c r="H160" s="1"/>
      <c r="I160" s="1"/>
      <c r="J160" s="1"/>
      <c r="K160" s="101"/>
      <c r="L160" s="1"/>
      <c r="M160" s="97">
        <v>15</v>
      </c>
    </row>
    <row r="161" spans="1:13" hidden="1" x14ac:dyDescent="0.25">
      <c r="A161" s="246"/>
      <c r="B161" s="61">
        <f>IFERROR((VLOOKUP(Appoggio!$A$5,Appoggio!R26:X26,2,FALSE)),0)</f>
        <v>0</v>
      </c>
      <c r="C161" s="93">
        <f>IFERROR((VLOOKUP(Appoggio!$A$5,Appoggio!R26:X26,3,FALSE)),0)</f>
        <v>0</v>
      </c>
      <c r="D161" s="93">
        <f>IFERROR((VLOOKUP(Appoggio!$A$5,Appoggio!R26:X26,4,FALSE)),0)</f>
        <v>0</v>
      </c>
      <c r="E161" s="94">
        <f>IFERROR((VLOOKUP(Appoggio!$A$5,Appoggio!R26:X26,5,FALSE)),0)</f>
        <v>0</v>
      </c>
      <c r="F161" s="95">
        <f>IFERROR((VLOOKUP(Appoggio!$A$5,Appoggio!R26:X26,6,FALSE)),0)</f>
        <v>0</v>
      </c>
      <c r="G161" s="99"/>
      <c r="H161" s="1"/>
      <c r="I161" s="1"/>
      <c r="J161" s="1"/>
      <c r="K161" s="101"/>
      <c r="L161" s="1"/>
      <c r="M161" s="97">
        <v>16</v>
      </c>
    </row>
    <row r="162" spans="1:13" hidden="1" x14ac:dyDescent="0.25">
      <c r="A162" s="246"/>
      <c r="B162" s="61">
        <f>IFERROR((VLOOKUP(Appoggio!$A$5,Appoggio!R27:X27,2,FALSE)),0)</f>
        <v>0</v>
      </c>
      <c r="C162" s="93">
        <f>IFERROR((VLOOKUP(Appoggio!$A$5,Appoggio!R27:X27,3,FALSE)),0)</f>
        <v>0</v>
      </c>
      <c r="D162" s="93">
        <f>IFERROR((VLOOKUP(Appoggio!$A$5,Appoggio!R27:X27,4,FALSE)),0)</f>
        <v>0</v>
      </c>
      <c r="E162" s="94">
        <f>IFERROR((VLOOKUP(Appoggio!$A$5,Appoggio!R27:X27,5,FALSE)),0)</f>
        <v>0</v>
      </c>
      <c r="F162" s="95">
        <f>IFERROR((VLOOKUP(Appoggio!$A$5,Appoggio!R27:X27,6,FALSE)),0)</f>
        <v>0</v>
      </c>
      <c r="G162" s="99"/>
      <c r="H162" s="1"/>
      <c r="I162" s="1"/>
      <c r="J162" s="1"/>
      <c r="K162" s="101"/>
      <c r="L162" s="1"/>
      <c r="M162" s="97">
        <v>17</v>
      </c>
    </row>
    <row r="163" spans="1:13" hidden="1" x14ac:dyDescent="0.25">
      <c r="A163" s="246"/>
      <c r="B163" s="61">
        <f>IFERROR((VLOOKUP(Appoggio!$A$5,Appoggio!R28:X28,2,FALSE)),0)</f>
        <v>0</v>
      </c>
      <c r="C163" s="93">
        <f>IFERROR((VLOOKUP(Appoggio!$A$5,Appoggio!R28:X28,3,FALSE)),0)</f>
        <v>0</v>
      </c>
      <c r="D163" s="93">
        <f>IFERROR((VLOOKUP(Appoggio!$A$5,Appoggio!R28:X28,4,FALSE)),0)</f>
        <v>0</v>
      </c>
      <c r="E163" s="94">
        <f>IFERROR((VLOOKUP(Appoggio!$A$5,Appoggio!R28:X28,5,FALSE)),0)</f>
        <v>0</v>
      </c>
      <c r="F163" s="95">
        <f>IFERROR((VLOOKUP(Appoggio!$A$5,Appoggio!R28:X28,6,FALSE)),0)</f>
        <v>0</v>
      </c>
      <c r="G163" s="99"/>
      <c r="H163" s="1"/>
      <c r="I163" s="1"/>
      <c r="J163" s="1"/>
      <c r="K163" s="101"/>
      <c r="L163" s="1"/>
      <c r="M163" s="97">
        <v>18</v>
      </c>
    </row>
    <row r="164" spans="1:13" hidden="1" x14ac:dyDescent="0.25">
      <c r="A164" s="246"/>
      <c r="B164" s="61">
        <f>IFERROR((VLOOKUP(Appoggio!$A$5,Appoggio!R29:X29,2,FALSE)),0)</f>
        <v>0</v>
      </c>
      <c r="C164" s="93">
        <f>IFERROR((VLOOKUP(Appoggio!$A$5,Appoggio!R29:X29,3,FALSE)),0)</f>
        <v>0</v>
      </c>
      <c r="D164" s="93">
        <f>IFERROR((VLOOKUP(Appoggio!$A$5,Appoggio!R29:X29,4,FALSE)),0)</f>
        <v>0</v>
      </c>
      <c r="E164" s="94">
        <f>IFERROR((VLOOKUP(Appoggio!$A$5,Appoggio!R29:X29,5,FALSE)),0)</f>
        <v>0</v>
      </c>
      <c r="F164" s="95">
        <f>IFERROR((VLOOKUP(Appoggio!$A$5,Appoggio!R29:X29,6,FALSE)),0)</f>
        <v>0</v>
      </c>
      <c r="G164" s="99"/>
      <c r="H164" s="1"/>
      <c r="I164" s="1"/>
      <c r="J164" s="1"/>
      <c r="K164" s="101"/>
      <c r="L164" s="1"/>
      <c r="M164" s="97">
        <v>19</v>
      </c>
    </row>
    <row r="165" spans="1:13" hidden="1" x14ac:dyDescent="0.25">
      <c r="A165" s="246"/>
      <c r="B165" s="61">
        <f>IFERROR((VLOOKUP(Appoggio!$A$5,Appoggio!R30:X30,2,FALSE)),0)</f>
        <v>0</v>
      </c>
      <c r="C165" s="93">
        <f>IFERROR((VLOOKUP(Appoggio!$A$5,Appoggio!R30:X30,3,FALSE)),0)</f>
        <v>0</v>
      </c>
      <c r="D165" s="93">
        <f>IFERROR((VLOOKUP(Appoggio!$A$5,Appoggio!R30:X30,4,FALSE)),0)</f>
        <v>0</v>
      </c>
      <c r="E165" s="94">
        <f>IFERROR((VLOOKUP(Appoggio!$A$5,Appoggio!R30:X30,5,FALSE)),0)</f>
        <v>0</v>
      </c>
      <c r="F165" s="95">
        <f>IFERROR((VLOOKUP(Appoggio!$A$5,Appoggio!R30:X30,6,FALSE)),0)</f>
        <v>0</v>
      </c>
      <c r="G165" s="99"/>
      <c r="H165" s="1"/>
      <c r="I165" s="1"/>
      <c r="J165" s="1"/>
      <c r="K165" s="101"/>
      <c r="L165" s="1"/>
      <c r="M165" s="97">
        <v>20</v>
      </c>
    </row>
    <row r="166" spans="1:13" hidden="1" x14ac:dyDescent="0.25">
      <c r="A166" s="246"/>
      <c r="B166" s="61">
        <f>IFERROR((VLOOKUP(Appoggio!$A$5,Appoggio!R31:X31,2,FALSE)),0)</f>
        <v>0</v>
      </c>
      <c r="C166" s="93">
        <f>IFERROR((VLOOKUP(Appoggio!$A$5,Appoggio!R31:X31,3,FALSE)),0)</f>
        <v>0</v>
      </c>
      <c r="D166" s="93">
        <f>IFERROR((VLOOKUP(Appoggio!$A$5,Appoggio!R31:X31,4,FALSE)),0)</f>
        <v>0</v>
      </c>
      <c r="E166" s="94">
        <f>IFERROR((VLOOKUP(Appoggio!$A$5,Appoggio!R31:X31,5,FALSE)),0)</f>
        <v>0</v>
      </c>
      <c r="F166" s="95">
        <f>IFERROR((VLOOKUP(Appoggio!$A$5,Appoggio!R31:X31,6,FALSE)),0)</f>
        <v>0</v>
      </c>
      <c r="G166" s="99"/>
      <c r="H166" s="1"/>
      <c r="I166" s="1"/>
      <c r="J166" s="1"/>
      <c r="K166" s="101"/>
      <c r="L166" s="1"/>
      <c r="M166" s="97">
        <v>21</v>
      </c>
    </row>
    <row r="167" spans="1:13" hidden="1" x14ac:dyDescent="0.25">
      <c r="A167" s="246"/>
      <c r="B167" s="61">
        <f>IFERROR((VLOOKUP(Appoggio!$A$5,Appoggio!R32:X32,2,FALSE)),0)</f>
        <v>0</v>
      </c>
      <c r="C167" s="93">
        <f>IFERROR((VLOOKUP(Appoggio!$A$5,Appoggio!R32:X32,3,FALSE)),0)</f>
        <v>0</v>
      </c>
      <c r="D167" s="93">
        <f>IFERROR((VLOOKUP(Appoggio!$A$5,Appoggio!R32:X32,4,FALSE)),0)</f>
        <v>0</v>
      </c>
      <c r="E167" s="94">
        <f>IFERROR((VLOOKUP(Appoggio!$A$5,Appoggio!R32:X32,5,FALSE)),0)</f>
        <v>0</v>
      </c>
      <c r="F167" s="95">
        <f>IFERROR((VLOOKUP(Appoggio!$A$5,Appoggio!R32:X32,6,FALSE)),0)</f>
        <v>0</v>
      </c>
      <c r="G167" s="99"/>
      <c r="H167" s="1"/>
      <c r="I167" s="1"/>
      <c r="J167" s="1"/>
      <c r="K167" s="101"/>
      <c r="L167" s="1"/>
      <c r="M167" s="97">
        <v>22</v>
      </c>
    </row>
    <row r="168" spans="1:13" hidden="1" x14ac:dyDescent="0.25">
      <c r="A168" s="246"/>
      <c r="B168" s="61">
        <f>IFERROR((VLOOKUP(Appoggio!$A$5,Appoggio!R33:X33,2,FALSE)),0)</f>
        <v>0</v>
      </c>
      <c r="C168" s="93">
        <f>IFERROR((VLOOKUP(Appoggio!$A$5,Appoggio!R33:X33,3,FALSE)),0)</f>
        <v>0</v>
      </c>
      <c r="D168" s="93">
        <f>IFERROR((VLOOKUP(Appoggio!$A$5,Appoggio!R33:X33,4,FALSE)),0)</f>
        <v>0</v>
      </c>
      <c r="E168" s="94">
        <f>IFERROR((VLOOKUP(Appoggio!$A$5,Appoggio!R33:X33,5,FALSE)),0)</f>
        <v>0</v>
      </c>
      <c r="F168" s="95">
        <f>IFERROR((VLOOKUP(Appoggio!$A$5,Appoggio!R33:X33,6,FALSE)),0)</f>
        <v>0</v>
      </c>
      <c r="G168" s="99"/>
      <c r="H168" s="1"/>
      <c r="I168" s="1"/>
      <c r="J168" s="1"/>
      <c r="K168" s="101"/>
      <c r="L168" s="1"/>
      <c r="M168" s="97">
        <v>23</v>
      </c>
    </row>
    <row r="169" spans="1:13" hidden="1" x14ac:dyDescent="0.25">
      <c r="A169" s="246"/>
      <c r="B169" s="61">
        <f>IFERROR((VLOOKUP(Appoggio!$A$5,Appoggio!R34:X34,2,FALSE)),0)</f>
        <v>0</v>
      </c>
      <c r="C169" s="93">
        <f>IFERROR((VLOOKUP(Appoggio!$A$5,Appoggio!R34:X34,3,FALSE)),0)</f>
        <v>0</v>
      </c>
      <c r="D169" s="93">
        <f>IFERROR((VLOOKUP(Appoggio!$A$5,Appoggio!R34:X34,4,FALSE)),0)</f>
        <v>0</v>
      </c>
      <c r="E169" s="94">
        <f>IFERROR((VLOOKUP(Appoggio!$A$5,Appoggio!R34:X34,5,FALSE)),0)</f>
        <v>0</v>
      </c>
      <c r="F169" s="95">
        <f>IFERROR((VLOOKUP(Appoggio!$A$5,Appoggio!R34:X34,6,FALSE)),0)</f>
        <v>0</v>
      </c>
      <c r="G169" s="99"/>
      <c r="H169" s="1"/>
      <c r="I169" s="1"/>
      <c r="J169" s="1"/>
      <c r="K169" s="101"/>
      <c r="L169" s="1"/>
      <c r="M169" s="97">
        <v>24</v>
      </c>
    </row>
    <row r="170" spans="1:13" hidden="1" x14ac:dyDescent="0.25">
      <c r="A170" s="246"/>
      <c r="B170" s="61">
        <f>IFERROR((VLOOKUP(Appoggio!$A$5,Appoggio!R35:X35,2,FALSE)),0)</f>
        <v>0</v>
      </c>
      <c r="C170" s="93">
        <f>IFERROR((VLOOKUP(Appoggio!$A$5,Appoggio!R35:X35,3,FALSE)),0)</f>
        <v>0</v>
      </c>
      <c r="D170" s="93">
        <f>IFERROR((VLOOKUP(Appoggio!$A$5,Appoggio!R35:X35,4,FALSE)),0)</f>
        <v>0</v>
      </c>
      <c r="E170" s="94">
        <f>IFERROR((VLOOKUP(Appoggio!$A$5,Appoggio!R35:X35,5,FALSE)),0)</f>
        <v>0</v>
      </c>
      <c r="F170" s="95">
        <f>IFERROR((VLOOKUP(Appoggio!$A$5,Appoggio!R35:X35,6,FALSE)),0)</f>
        <v>0</v>
      </c>
      <c r="G170" s="99"/>
      <c r="H170" s="1"/>
      <c r="I170" s="1"/>
      <c r="J170" s="1"/>
      <c r="K170" s="101"/>
      <c r="L170" s="1"/>
      <c r="M170" s="97">
        <v>25</v>
      </c>
    </row>
    <row r="171" spans="1:13" hidden="1" x14ac:dyDescent="0.25">
      <c r="A171" s="246"/>
      <c r="B171" s="61">
        <f>IFERROR((VLOOKUP(Appoggio!$A$5,Appoggio!R36:X36,2,FALSE)),0)</f>
        <v>0</v>
      </c>
      <c r="C171" s="93">
        <f>IFERROR((VLOOKUP(Appoggio!$A$5,Appoggio!R36:X36,3,FALSE)),0)</f>
        <v>0</v>
      </c>
      <c r="D171" s="93">
        <f>IFERROR((VLOOKUP(Appoggio!$A$5,Appoggio!R36:X36,4,FALSE)),0)</f>
        <v>0</v>
      </c>
      <c r="E171" s="94">
        <f>IFERROR((VLOOKUP(Appoggio!$A$5,Appoggio!R36:X36,5,FALSE)),0)</f>
        <v>0</v>
      </c>
      <c r="F171" s="95">
        <f>IFERROR((VLOOKUP(Appoggio!$A$5,Appoggio!R36:X36,6,FALSE)),0)</f>
        <v>0</v>
      </c>
      <c r="G171" s="99"/>
      <c r="H171" s="1"/>
      <c r="I171" s="1"/>
      <c r="J171" s="1"/>
      <c r="K171" s="101"/>
      <c r="L171" s="1"/>
      <c r="M171" s="97">
        <v>26</v>
      </c>
    </row>
    <row r="172" spans="1:13" hidden="1" x14ac:dyDescent="0.25">
      <c r="A172" s="246"/>
      <c r="B172" s="61">
        <f>IFERROR((VLOOKUP(Appoggio!$A$5,Appoggio!R37:X37,2,FALSE)),0)</f>
        <v>0</v>
      </c>
      <c r="C172" s="93">
        <f>IFERROR((VLOOKUP(Appoggio!$A$5,Appoggio!R37:X37,3,FALSE)),0)</f>
        <v>0</v>
      </c>
      <c r="D172" s="93">
        <f>IFERROR((VLOOKUP(Appoggio!$A$5,Appoggio!R37:X37,4,FALSE)),0)</f>
        <v>0</v>
      </c>
      <c r="E172" s="94">
        <f>IFERROR((VLOOKUP(Appoggio!$A$5,Appoggio!R37:X37,5,FALSE)),0)</f>
        <v>0</v>
      </c>
      <c r="F172" s="95">
        <f>IFERROR((VLOOKUP(Appoggio!$A$5,Appoggio!R37:X37,6,FALSE)),0)</f>
        <v>0</v>
      </c>
      <c r="G172" s="99"/>
      <c r="H172" s="1"/>
      <c r="I172" s="1"/>
      <c r="J172" s="1"/>
      <c r="K172" s="101"/>
      <c r="L172" s="1"/>
      <c r="M172" s="97">
        <v>27</v>
      </c>
    </row>
    <row r="173" spans="1:13" hidden="1" x14ac:dyDescent="0.25">
      <c r="A173" s="246"/>
      <c r="B173" s="61">
        <f>IFERROR((VLOOKUP(Appoggio!$A$5,Appoggio!R38:X38,2,FALSE)),0)</f>
        <v>0</v>
      </c>
      <c r="C173" s="93">
        <f>IFERROR((VLOOKUP(Appoggio!$A$5,Appoggio!R38:X38,3,FALSE)),0)</f>
        <v>0</v>
      </c>
      <c r="D173" s="93">
        <f>IFERROR((VLOOKUP(Appoggio!$A$5,Appoggio!R38:X38,4,FALSE)),0)</f>
        <v>0</v>
      </c>
      <c r="E173" s="94">
        <f>IFERROR((VLOOKUP(Appoggio!$A$5,Appoggio!R38:X38,5,FALSE)),0)</f>
        <v>0</v>
      </c>
      <c r="F173" s="95">
        <f>IFERROR((VLOOKUP(Appoggio!$A$5,Appoggio!R38:X38,6,FALSE)),0)</f>
        <v>0</v>
      </c>
      <c r="G173" s="99"/>
      <c r="H173" s="1"/>
      <c r="I173" s="1"/>
      <c r="J173" s="1"/>
      <c r="K173" s="101"/>
      <c r="L173" s="1"/>
      <c r="M173" s="97">
        <v>28</v>
      </c>
    </row>
    <row r="174" spans="1:13" hidden="1" x14ac:dyDescent="0.25">
      <c r="A174" s="246"/>
      <c r="B174" s="61">
        <f>IFERROR((VLOOKUP(Appoggio!$A$5,Appoggio!R39:X39,2,FALSE)),0)</f>
        <v>0</v>
      </c>
      <c r="C174" s="93">
        <f>IFERROR((VLOOKUP(Appoggio!$A$5,Appoggio!R39:X39,3,FALSE)),0)</f>
        <v>0</v>
      </c>
      <c r="D174" s="93">
        <f>IFERROR((VLOOKUP(Appoggio!$A$5,Appoggio!R39:X39,4,FALSE)),0)</f>
        <v>0</v>
      </c>
      <c r="E174" s="94">
        <f>IFERROR((VLOOKUP(Appoggio!$A$5,Appoggio!R39:X39,5,FALSE)),0)</f>
        <v>0</v>
      </c>
      <c r="F174" s="95">
        <f>IFERROR((VLOOKUP(Appoggio!$A$5,Appoggio!R39:X39,6,FALSE)),0)</f>
        <v>0</v>
      </c>
      <c r="G174" s="99"/>
      <c r="H174" s="1"/>
      <c r="I174" s="1"/>
      <c r="J174" s="1"/>
      <c r="K174" s="101"/>
      <c r="L174" s="1"/>
      <c r="M174" s="97">
        <v>29</v>
      </c>
    </row>
    <row r="175" spans="1:13" hidden="1" x14ac:dyDescent="0.25">
      <c r="A175" s="246"/>
      <c r="B175" s="61">
        <f>IFERROR((VLOOKUP(Appoggio!$A$5,Appoggio!R40:X40,2,FALSE)),0)</f>
        <v>0</v>
      </c>
      <c r="C175" s="93">
        <f>IFERROR((VLOOKUP(Appoggio!$A$5,Appoggio!R40:X40,3,FALSE)),0)</f>
        <v>0</v>
      </c>
      <c r="D175" s="93">
        <f>IFERROR((VLOOKUP(Appoggio!$A$5,Appoggio!R40:X40,4,FALSE)),0)</f>
        <v>0</v>
      </c>
      <c r="E175" s="94">
        <f>IFERROR((VLOOKUP(Appoggio!$A$5,Appoggio!R40:X40,5,FALSE)),0)</f>
        <v>0</v>
      </c>
      <c r="F175" s="95">
        <f>IFERROR((VLOOKUP(Appoggio!$A$5,Appoggio!R40:X40,6,FALSE)),0)</f>
        <v>0</v>
      </c>
      <c r="G175" s="99"/>
      <c r="H175" s="1"/>
      <c r="I175" s="1"/>
      <c r="J175" s="1"/>
      <c r="K175" s="101"/>
      <c r="L175" s="1"/>
      <c r="M175" s="97">
        <v>30</v>
      </c>
    </row>
    <row r="176" spans="1:13" hidden="1" x14ac:dyDescent="0.25">
      <c r="A176" s="246"/>
      <c r="B176" s="61">
        <f>IFERROR((VLOOKUP(Appoggio!$A$5,Appoggio!R41:X41,2,FALSE)),0)</f>
        <v>0</v>
      </c>
      <c r="C176" s="93">
        <f>IFERROR((VLOOKUP(Appoggio!$A$5,Appoggio!R41:X41,3,FALSE)),0)</f>
        <v>0</v>
      </c>
      <c r="D176" s="93">
        <f>IFERROR((VLOOKUP(Appoggio!$A$5,Appoggio!R41:X41,4,FALSE)),0)</f>
        <v>0</v>
      </c>
      <c r="E176" s="94">
        <f>IFERROR((VLOOKUP(Appoggio!$A$5,Appoggio!R41:X41,5,FALSE)),0)</f>
        <v>0</v>
      </c>
      <c r="F176" s="95">
        <f>IFERROR((VLOOKUP(Appoggio!$A$5,Appoggio!R41:X41,6,FALSE)),0)</f>
        <v>0</v>
      </c>
      <c r="G176" s="99"/>
      <c r="H176" s="1"/>
      <c r="I176" s="1"/>
      <c r="J176" s="1"/>
      <c r="K176" s="101"/>
      <c r="L176" s="1"/>
      <c r="M176" s="97">
        <v>31</v>
      </c>
    </row>
    <row r="177" spans="1:13" hidden="1" x14ac:dyDescent="0.25">
      <c r="A177" s="246"/>
      <c r="B177" s="61">
        <f>IFERROR((VLOOKUP(Appoggio!$A$5,Appoggio!R42:X42,2,FALSE)),0)</f>
        <v>0</v>
      </c>
      <c r="C177" s="93">
        <f>IFERROR((VLOOKUP(Appoggio!$A$5,Appoggio!R42:X42,3,FALSE)),0)</f>
        <v>0</v>
      </c>
      <c r="D177" s="93">
        <f>IFERROR((VLOOKUP(Appoggio!$A$5,Appoggio!R42:X42,4,FALSE)),0)</f>
        <v>0</v>
      </c>
      <c r="E177" s="94">
        <f>IFERROR((VLOOKUP(Appoggio!$A$5,Appoggio!R42:X42,5,FALSE)),0)</f>
        <v>0</v>
      </c>
      <c r="F177" s="95">
        <f>IFERROR((VLOOKUP(Appoggio!$A$5,Appoggio!R42:X42,6,FALSE)),0)</f>
        <v>0</v>
      </c>
      <c r="G177" s="99"/>
      <c r="H177" s="1"/>
      <c r="I177" s="1"/>
      <c r="J177" s="1"/>
      <c r="K177" s="101"/>
      <c r="L177" s="1"/>
      <c r="M177" s="97">
        <v>32</v>
      </c>
    </row>
    <row r="178" spans="1:13" hidden="1" x14ac:dyDescent="0.25">
      <c r="A178" s="246"/>
      <c r="B178" s="61">
        <f>IFERROR((VLOOKUP(Appoggio!$A$5,Appoggio!R43:X43,2,FALSE)),0)</f>
        <v>0</v>
      </c>
      <c r="C178" s="93">
        <f>IFERROR((VLOOKUP(Appoggio!$A$5,Appoggio!R43:X43,3,FALSE)),0)</f>
        <v>0</v>
      </c>
      <c r="D178" s="93">
        <f>IFERROR((VLOOKUP(Appoggio!$A$5,Appoggio!R43:X43,4,FALSE)),0)</f>
        <v>0</v>
      </c>
      <c r="E178" s="94">
        <f>IFERROR((VLOOKUP(Appoggio!$A$5,Appoggio!R43:X43,5,FALSE)),0)</f>
        <v>0</v>
      </c>
      <c r="F178" s="95">
        <f>IFERROR((VLOOKUP(Appoggio!$A$5,Appoggio!R43:X43,6,FALSE)),0)</f>
        <v>0</v>
      </c>
      <c r="G178" s="99"/>
      <c r="H178" s="1"/>
      <c r="I178" s="1"/>
      <c r="J178" s="1"/>
      <c r="K178" s="101"/>
      <c r="L178" s="1"/>
      <c r="M178" s="97">
        <v>33</v>
      </c>
    </row>
    <row r="179" spans="1:13" hidden="1" x14ac:dyDescent="0.25">
      <c r="A179" s="246"/>
      <c r="B179" s="61">
        <f>IFERROR((VLOOKUP(Appoggio!$A$5,Appoggio!R44:X44,2,FALSE)),0)</f>
        <v>0</v>
      </c>
      <c r="C179" s="93">
        <f>IFERROR((VLOOKUP(Appoggio!$A$5,Appoggio!R44:X44,3,FALSE)),0)</f>
        <v>0</v>
      </c>
      <c r="D179" s="93">
        <f>IFERROR((VLOOKUP(Appoggio!$A$5,Appoggio!R44:X44,4,FALSE)),0)</f>
        <v>0</v>
      </c>
      <c r="E179" s="94">
        <f>IFERROR((VLOOKUP(Appoggio!$A$5,Appoggio!R44:X44,5,FALSE)),0)</f>
        <v>0</v>
      </c>
      <c r="F179" s="95">
        <f>IFERROR((VLOOKUP(Appoggio!$A$5,Appoggio!R44:X44,6,FALSE)),0)</f>
        <v>0</v>
      </c>
      <c r="G179" s="99"/>
      <c r="H179" s="1"/>
      <c r="I179" s="1"/>
      <c r="J179" s="1"/>
      <c r="K179" s="101"/>
      <c r="L179" s="1"/>
      <c r="M179" s="97">
        <v>34</v>
      </c>
    </row>
    <row r="180" spans="1:13" hidden="1" x14ac:dyDescent="0.25">
      <c r="A180" s="246"/>
      <c r="B180" s="61">
        <f>IFERROR((VLOOKUP(Appoggio!$A$5,Appoggio!R45:X45,2,FALSE)),0)</f>
        <v>0</v>
      </c>
      <c r="C180" s="93">
        <f>IFERROR((VLOOKUP(Appoggio!$A$5,Appoggio!R45:X45,3,FALSE)),0)</f>
        <v>0</v>
      </c>
      <c r="D180" s="93">
        <f>IFERROR((VLOOKUP(Appoggio!$A$5,Appoggio!R45:X45,4,FALSE)),0)</f>
        <v>0</v>
      </c>
      <c r="E180" s="94">
        <f>IFERROR((VLOOKUP(Appoggio!$A$5,Appoggio!R45:X45,5,FALSE)),0)</f>
        <v>0</v>
      </c>
      <c r="F180" s="95">
        <f>IFERROR((VLOOKUP(Appoggio!$A$5,Appoggio!R45:X45,6,FALSE)),0)</f>
        <v>0</v>
      </c>
      <c r="G180" s="99"/>
      <c r="H180" s="1"/>
      <c r="I180" s="1"/>
      <c r="J180" s="1"/>
      <c r="K180" s="101"/>
      <c r="L180" s="1"/>
      <c r="M180" s="97">
        <v>35</v>
      </c>
    </row>
    <row r="181" spans="1:13" hidden="1" x14ac:dyDescent="0.25">
      <c r="A181" s="246"/>
      <c r="B181" s="61">
        <f>IFERROR((VLOOKUP(Appoggio!$A$5,Appoggio!R46:X46,2,FALSE)),0)</f>
        <v>0</v>
      </c>
      <c r="C181" s="93">
        <f>IFERROR((VLOOKUP(Appoggio!$A$5,Appoggio!R46:X46,3,FALSE)),0)</f>
        <v>0</v>
      </c>
      <c r="D181" s="93">
        <f>IFERROR((VLOOKUP(Appoggio!$A$5,Appoggio!R46:X46,4,FALSE)),0)</f>
        <v>0</v>
      </c>
      <c r="E181" s="94">
        <f>IFERROR((VLOOKUP(Appoggio!$A$5,Appoggio!R46:X46,5,FALSE)),0)</f>
        <v>0</v>
      </c>
      <c r="F181" s="95">
        <f>IFERROR((VLOOKUP(Appoggio!$A$5,Appoggio!R46:X46,6,FALSE)),0)</f>
        <v>0</v>
      </c>
      <c r="G181" s="99"/>
      <c r="H181" s="1"/>
      <c r="I181" s="1"/>
      <c r="J181" s="1"/>
      <c r="K181" s="101"/>
      <c r="L181" s="1"/>
      <c r="M181" s="97">
        <v>36</v>
      </c>
    </row>
    <row r="182" spans="1:13" hidden="1" x14ac:dyDescent="0.25">
      <c r="A182" s="246"/>
      <c r="B182" s="61">
        <f>IFERROR((VLOOKUP(Appoggio!$A$5,Appoggio!R47:X47,2,FALSE)),0)</f>
        <v>0</v>
      </c>
      <c r="C182" s="93">
        <f>IFERROR((VLOOKUP(Appoggio!$A$5,Appoggio!R47:X47,3,FALSE)),0)</f>
        <v>0</v>
      </c>
      <c r="D182" s="93">
        <f>IFERROR((VLOOKUP(Appoggio!$A$5,Appoggio!R47:X47,4,FALSE)),0)</f>
        <v>0</v>
      </c>
      <c r="E182" s="94">
        <f>IFERROR((VLOOKUP(Appoggio!$A$5,Appoggio!R47:X47,5,FALSE)),0)</f>
        <v>0</v>
      </c>
      <c r="F182" s="95">
        <f>IFERROR((VLOOKUP(Appoggio!$A$5,Appoggio!R47:X47,6,FALSE)),0)</f>
        <v>0</v>
      </c>
      <c r="G182" s="99"/>
      <c r="H182" s="1"/>
      <c r="I182" s="1"/>
      <c r="J182" s="1"/>
      <c r="K182" s="101"/>
      <c r="L182" s="1"/>
      <c r="M182" s="97">
        <v>37</v>
      </c>
    </row>
    <row r="183" spans="1:13" hidden="1" x14ac:dyDescent="0.25">
      <c r="A183" s="246"/>
      <c r="B183" s="61">
        <f>IFERROR((VLOOKUP(Appoggio!$A$5,Appoggio!R48:X48,2,FALSE)),0)</f>
        <v>0</v>
      </c>
      <c r="C183" s="93">
        <f>IFERROR((VLOOKUP(Appoggio!$A$5,Appoggio!R48:X48,3,FALSE)),0)</f>
        <v>0</v>
      </c>
      <c r="D183" s="93">
        <f>IFERROR((VLOOKUP(Appoggio!$A$5,Appoggio!R48:X48,4,FALSE)),0)</f>
        <v>0</v>
      </c>
      <c r="E183" s="94">
        <f>IFERROR((VLOOKUP(Appoggio!$A$5,Appoggio!R48:X48,5,FALSE)),0)</f>
        <v>0</v>
      </c>
      <c r="F183" s="95">
        <f>IFERROR((VLOOKUP(Appoggio!$A$5,Appoggio!R48:X48,6,FALSE)),0)</f>
        <v>0</v>
      </c>
      <c r="G183" s="99"/>
      <c r="H183" s="1"/>
      <c r="I183" s="1"/>
      <c r="J183" s="1"/>
      <c r="K183" s="101"/>
      <c r="L183" s="1"/>
      <c r="M183" s="97">
        <v>38</v>
      </c>
    </row>
    <row r="184" spans="1:13" hidden="1" x14ac:dyDescent="0.25">
      <c r="A184" s="246"/>
      <c r="B184" s="61">
        <f>IFERROR((VLOOKUP(Appoggio!$A$5,Appoggio!R49:X49,2,FALSE)),0)</f>
        <v>0</v>
      </c>
      <c r="C184" s="93">
        <f>IFERROR((VLOOKUP(Appoggio!$A$5,Appoggio!R49:X49,3,FALSE)),0)</f>
        <v>0</v>
      </c>
      <c r="D184" s="93">
        <f>IFERROR((VLOOKUP(Appoggio!$A$5,Appoggio!R49:X49,4,FALSE)),0)</f>
        <v>0</v>
      </c>
      <c r="E184" s="94">
        <f>IFERROR((VLOOKUP(Appoggio!$A$5,Appoggio!R49:X49,5,FALSE)),0)</f>
        <v>0</v>
      </c>
      <c r="F184" s="95">
        <f>IFERROR((VLOOKUP(Appoggio!$A$5,Appoggio!R49:X49,6,FALSE)),0)</f>
        <v>0</v>
      </c>
      <c r="G184" s="99"/>
      <c r="H184" s="1"/>
      <c r="I184" s="1"/>
      <c r="J184" s="1"/>
      <c r="K184" s="101"/>
      <c r="L184" s="1"/>
      <c r="M184" s="97">
        <v>39</v>
      </c>
    </row>
    <row r="185" spans="1:13" hidden="1" x14ac:dyDescent="0.25">
      <c r="A185" s="246"/>
      <c r="B185" s="61">
        <f>IFERROR((VLOOKUP(Appoggio!$A$5,Appoggio!R50:X50,2,FALSE)),0)</f>
        <v>0</v>
      </c>
      <c r="C185" s="93">
        <f>IFERROR((VLOOKUP(Appoggio!$A$5,Appoggio!R50:X50,3,FALSE)),0)</f>
        <v>0</v>
      </c>
      <c r="D185" s="93">
        <f>IFERROR((VLOOKUP(Appoggio!$A$5,Appoggio!R50:X50,4,FALSE)),0)</f>
        <v>0</v>
      </c>
      <c r="E185" s="94">
        <f>IFERROR((VLOOKUP(Appoggio!$A$5,Appoggio!R50:X50,5,FALSE)),0)</f>
        <v>0</v>
      </c>
      <c r="F185" s="95">
        <f>IFERROR((VLOOKUP(Appoggio!$A$5,Appoggio!R50:X50,6,FALSE)),0)</f>
        <v>0</v>
      </c>
      <c r="G185" s="99"/>
      <c r="H185" s="1"/>
      <c r="I185" s="1"/>
      <c r="J185" s="1"/>
      <c r="K185" s="101"/>
      <c r="L185" s="1"/>
      <c r="M185" s="97">
        <v>40</v>
      </c>
    </row>
    <row r="186" spans="1:13" hidden="1" x14ac:dyDescent="0.25">
      <c r="A186" s="246"/>
      <c r="B186" s="61">
        <f>IFERROR((VLOOKUP(Appoggio!$A$5,Appoggio!R41:X41,2,FALSE)),0)</f>
        <v>0</v>
      </c>
      <c r="C186" s="93">
        <f>IFERROR((VLOOKUP(Appoggio!$A$5,Appoggio!R41:X41,3,FALSE)),0)</f>
        <v>0</v>
      </c>
      <c r="D186" s="93">
        <f>IFERROR((VLOOKUP(Appoggio!$A$5,Appoggio!R41:X41,4,FALSE)),0)</f>
        <v>0</v>
      </c>
      <c r="E186" s="94">
        <f>IFERROR((VLOOKUP(Appoggio!$A$5,Appoggio!R41:X41,5,FALSE)),0)</f>
        <v>0</v>
      </c>
      <c r="F186" s="95">
        <f>IFERROR((VLOOKUP(Appoggio!$A$5,Appoggio!R41:X41,6,FALSE)),0)</f>
        <v>0</v>
      </c>
      <c r="G186" s="99"/>
      <c r="H186" s="1"/>
      <c r="I186" s="1"/>
      <c r="J186" s="1"/>
      <c r="K186" s="101"/>
      <c r="L186" s="1"/>
      <c r="M186" s="97">
        <v>41</v>
      </c>
    </row>
    <row r="187" spans="1:13" ht="25.5" x14ac:dyDescent="0.35">
      <c r="A187" s="247"/>
      <c r="B187" s="257" t="s">
        <v>1602</v>
      </c>
      <c r="C187" s="258"/>
      <c r="D187" s="259"/>
      <c r="E187" s="33">
        <f>-F187</f>
        <v>-16.07</v>
      </c>
      <c r="F187" s="34">
        <f>SUM(F146:F186)</f>
        <v>16.07</v>
      </c>
      <c r="G187" s="100">
        <f>SUM(E146:E187)</f>
        <v>3197.8199999999997</v>
      </c>
      <c r="H187" s="1" t="str">
        <f>INTESTAZIONE!B14</f>
        <v>A0430EC805</v>
      </c>
      <c r="I187" s="1" t="str">
        <f>INTESTAZIONE!B21</f>
        <v xml:space="preserve">B18B23001000005 </v>
      </c>
      <c r="J187" s="99">
        <f>G141+G187</f>
        <v>3648.7299999999996</v>
      </c>
      <c r="K187" s="128" t="s">
        <v>389</v>
      </c>
      <c r="L187" s="129" t="str">
        <f>IF(J187='Riassuntivo mese'!O16,"OK","OCCHIO")</f>
        <v>OK</v>
      </c>
    </row>
    <row r="188" spans="1:13" ht="25.5" x14ac:dyDescent="0.35">
      <c r="B188" s="97" t="s">
        <v>1603</v>
      </c>
      <c r="J188" s="130">
        <f>J95+J187</f>
        <v>8613.4399999999987</v>
      </c>
      <c r="K188" s="128" t="s">
        <v>389</v>
      </c>
      <c r="L188" s="129" t="str">
        <f>IF(J188='Riassuntivo mese'!O19,"OK","OCCHIO")</f>
        <v>OK</v>
      </c>
    </row>
  </sheetData>
  <mergeCells count="21">
    <mergeCell ref="B143:J143"/>
    <mergeCell ref="B144:J144"/>
    <mergeCell ref="A96:A187"/>
    <mergeCell ref="B96:J96"/>
    <mergeCell ref="B97:J97"/>
    <mergeCell ref="B98:J98"/>
    <mergeCell ref="B142:J142"/>
    <mergeCell ref="B187:D187"/>
    <mergeCell ref="B141:D141"/>
    <mergeCell ref="B1:J1"/>
    <mergeCell ref="A4:A95"/>
    <mergeCell ref="B4:J4"/>
    <mergeCell ref="B5:J5"/>
    <mergeCell ref="B6:J6"/>
    <mergeCell ref="B50:J50"/>
    <mergeCell ref="B2:J2"/>
    <mergeCell ref="B3:J3"/>
    <mergeCell ref="B49:D49"/>
    <mergeCell ref="B95:D95"/>
    <mergeCell ref="B51:J51"/>
    <mergeCell ref="B52:J52"/>
  </mergeCells>
  <pageMargins left="0.7" right="0.7" top="0.75" bottom="0.75" header="0.3" footer="0.3"/>
  <pageSetup paperSize="9" scale="62" fitToHeight="0" orientation="landscape"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K749"/>
  <sheetViews>
    <sheetView topLeftCell="A169" workbookViewId="0">
      <selection activeCell="A170" sqref="A170:I170"/>
    </sheetView>
  </sheetViews>
  <sheetFormatPr defaultRowHeight="15" x14ac:dyDescent="0.25"/>
  <cols>
    <col min="1" max="1" width="12.7109375" customWidth="1"/>
    <col min="2" max="2" width="20.140625" customWidth="1"/>
    <col min="3" max="3" width="50.42578125" style="109" bestFit="1" customWidth="1"/>
    <col min="5" max="5" width="11" customWidth="1"/>
    <col min="6" max="6" width="16.28515625" customWidth="1"/>
    <col min="7" max="7" width="15.28515625" customWidth="1"/>
    <col min="8" max="8" width="13.7109375" customWidth="1"/>
    <col min="9" max="9" width="10.5703125" bestFit="1" customWidth="1"/>
    <col min="10" max="10" width="8.85546875" bestFit="1" customWidth="1"/>
    <col min="11" max="11" width="11.5703125" hidden="1" customWidth="1"/>
  </cols>
  <sheetData>
    <row r="1" spans="1:11" ht="64.5" thickBot="1" x14ac:dyDescent="0.3">
      <c r="A1" s="16" t="s">
        <v>9</v>
      </c>
      <c r="B1" s="17" t="s">
        <v>12</v>
      </c>
      <c r="C1" s="17" t="s">
        <v>3</v>
      </c>
      <c r="D1" s="16" t="s">
        <v>13</v>
      </c>
      <c r="E1" s="17" t="s">
        <v>14</v>
      </c>
      <c r="F1" s="17" t="s">
        <v>16</v>
      </c>
      <c r="G1" s="17" t="s">
        <v>17</v>
      </c>
      <c r="H1" s="17" t="s">
        <v>18</v>
      </c>
      <c r="I1" s="18" t="s">
        <v>15</v>
      </c>
      <c r="J1" s="19" t="s">
        <v>61</v>
      </c>
      <c r="K1" s="13" t="s">
        <v>44</v>
      </c>
    </row>
    <row r="2" spans="1:11" x14ac:dyDescent="0.25">
      <c r="A2" s="35">
        <v>1</v>
      </c>
      <c r="B2" s="35" t="s">
        <v>62</v>
      </c>
      <c r="C2" s="36" t="s">
        <v>63</v>
      </c>
      <c r="D2" s="37" t="s">
        <v>60</v>
      </c>
      <c r="E2" s="38">
        <v>74.860000000000014</v>
      </c>
      <c r="F2" s="38">
        <v>74.860000000000014</v>
      </c>
      <c r="G2" s="38">
        <v>3.64</v>
      </c>
      <c r="H2" s="38">
        <v>0</v>
      </c>
      <c r="I2" s="38">
        <v>71.220000000000013</v>
      </c>
      <c r="J2" s="43">
        <v>1</v>
      </c>
      <c r="K2" s="155">
        <v>8.1199999999999994E-2</v>
      </c>
    </row>
    <row r="3" spans="1:11" ht="38.25" x14ac:dyDescent="0.25">
      <c r="A3" s="35">
        <v>2</v>
      </c>
      <c r="B3" s="35" t="s">
        <v>64</v>
      </c>
      <c r="C3" s="36" t="s">
        <v>65</v>
      </c>
      <c r="D3" s="37" t="s">
        <v>60</v>
      </c>
      <c r="E3" s="38">
        <v>1335.56809</v>
      </c>
      <c r="F3" s="38">
        <v>343.41123000000005</v>
      </c>
      <c r="G3" s="38">
        <v>25.837000000000007</v>
      </c>
      <c r="H3" s="38">
        <v>0</v>
      </c>
      <c r="I3" s="38">
        <v>1309.73109</v>
      </c>
      <c r="J3" s="43">
        <v>0.2571274595217381</v>
      </c>
    </row>
    <row r="4" spans="1:11" ht="38.25" x14ac:dyDescent="0.25">
      <c r="A4" s="35">
        <v>3</v>
      </c>
      <c r="B4" s="35" t="s">
        <v>66</v>
      </c>
      <c r="C4" s="36" t="s">
        <v>67</v>
      </c>
      <c r="D4" s="37" t="s">
        <v>60</v>
      </c>
      <c r="E4" s="38">
        <v>1458.7380900000001</v>
      </c>
      <c r="F4" s="38">
        <v>353.83525900000001</v>
      </c>
      <c r="G4" s="38">
        <v>27.849</v>
      </c>
      <c r="H4" s="38">
        <v>0</v>
      </c>
      <c r="I4" s="38">
        <v>1430.8890900000001</v>
      </c>
      <c r="J4" s="43">
        <v>0.24256256926834618</v>
      </c>
    </row>
    <row r="5" spans="1:11" ht="51" x14ac:dyDescent="0.25">
      <c r="A5" s="35">
        <v>4</v>
      </c>
      <c r="B5" s="35" t="s">
        <v>68</v>
      </c>
      <c r="C5" s="36" t="s">
        <v>69</v>
      </c>
      <c r="D5" s="37" t="s">
        <v>60</v>
      </c>
      <c r="E5" s="38">
        <v>1402.0180900000003</v>
      </c>
      <c r="F5" s="38">
        <v>343.43919000000005</v>
      </c>
      <c r="G5" s="38">
        <v>27.279</v>
      </c>
      <c r="H5" s="38">
        <v>0</v>
      </c>
      <c r="I5" s="38">
        <v>1374.7390900000003</v>
      </c>
      <c r="J5" s="43">
        <v>0.2449605981902844</v>
      </c>
    </row>
    <row r="6" spans="1:11" ht="38.25" x14ac:dyDescent="0.25">
      <c r="A6" s="35">
        <v>5</v>
      </c>
      <c r="B6" s="35" t="s">
        <v>70</v>
      </c>
      <c r="C6" s="36" t="s">
        <v>71</v>
      </c>
      <c r="D6" s="37" t="s">
        <v>60</v>
      </c>
      <c r="E6" s="38">
        <v>1525.1880899999999</v>
      </c>
      <c r="F6" s="38">
        <v>353.82279400000004</v>
      </c>
      <c r="G6" s="38">
        <v>27.849</v>
      </c>
      <c r="H6" s="38">
        <v>0</v>
      </c>
      <c r="I6" s="38">
        <v>1497.3390899999999</v>
      </c>
      <c r="J6" s="43">
        <v>0.23198633422321052</v>
      </c>
    </row>
    <row r="7" spans="1:11" ht="38.25" x14ac:dyDescent="0.25">
      <c r="A7" s="35">
        <v>6</v>
      </c>
      <c r="B7" s="35" t="s">
        <v>72</v>
      </c>
      <c r="C7" s="36" t="s">
        <v>73</v>
      </c>
      <c r="D7" s="37" t="s">
        <v>60</v>
      </c>
      <c r="E7" s="38">
        <v>1154.5701999999999</v>
      </c>
      <c r="F7" s="38">
        <v>322.69001000000003</v>
      </c>
      <c r="G7" s="38">
        <v>21.807000000000002</v>
      </c>
      <c r="H7" s="38">
        <v>0</v>
      </c>
      <c r="I7" s="38">
        <v>1132.7631999999999</v>
      </c>
      <c r="J7" s="43">
        <v>0.27948929393812527</v>
      </c>
    </row>
    <row r="8" spans="1:11" ht="38.25" x14ac:dyDescent="0.25">
      <c r="A8" s="35">
        <v>7</v>
      </c>
      <c r="B8" s="35" t="s">
        <v>74</v>
      </c>
      <c r="C8" s="36" t="s">
        <v>75</v>
      </c>
      <c r="D8" s="37" t="s">
        <v>60</v>
      </c>
      <c r="E8" s="38">
        <v>1350.0503999999999</v>
      </c>
      <c r="F8" s="38">
        <v>333.52005300000002</v>
      </c>
      <c r="G8" s="38">
        <v>22.377000000000002</v>
      </c>
      <c r="H8" s="38">
        <v>0</v>
      </c>
      <c r="I8" s="38">
        <v>1327.6733999999999</v>
      </c>
      <c r="J8" s="43">
        <v>0.24704266818483225</v>
      </c>
    </row>
    <row r="9" spans="1:11" ht="51" x14ac:dyDescent="0.25">
      <c r="A9" s="35">
        <v>8</v>
      </c>
      <c r="B9" s="35" t="s">
        <v>76</v>
      </c>
      <c r="C9" s="36" t="s">
        <v>77</v>
      </c>
      <c r="D9" s="37" t="s">
        <v>60</v>
      </c>
      <c r="E9" s="38">
        <v>1293.3304000000001</v>
      </c>
      <c r="F9" s="38">
        <v>323.12398400000001</v>
      </c>
      <c r="G9" s="38">
        <v>21.807000000000002</v>
      </c>
      <c r="H9" s="38">
        <v>0</v>
      </c>
      <c r="I9" s="38">
        <v>1271.5234</v>
      </c>
      <c r="J9" s="43">
        <v>0.24983869860323393</v>
      </c>
    </row>
    <row r="10" spans="1:11" ht="38.25" x14ac:dyDescent="0.25">
      <c r="A10" s="35">
        <v>9</v>
      </c>
      <c r="B10" s="35" t="s">
        <v>78</v>
      </c>
      <c r="C10" s="36" t="s">
        <v>79</v>
      </c>
      <c r="D10" s="37" t="s">
        <v>60</v>
      </c>
      <c r="E10" s="38">
        <v>1386.3829565217391</v>
      </c>
      <c r="F10" s="38">
        <v>333.507588</v>
      </c>
      <c r="G10" s="38">
        <v>29.217000000000006</v>
      </c>
      <c r="H10" s="38">
        <v>0</v>
      </c>
      <c r="I10" s="38">
        <v>1357.165956521739</v>
      </c>
      <c r="J10" s="43">
        <v>0.24055949795915604</v>
      </c>
    </row>
    <row r="11" spans="1:11" s="111" customFormat="1" ht="25.5" x14ac:dyDescent="0.25">
      <c r="A11" s="35" t="s">
        <v>421</v>
      </c>
      <c r="B11" s="35" t="s">
        <v>422</v>
      </c>
      <c r="C11" s="36" t="s">
        <v>423</v>
      </c>
      <c r="D11" s="37" t="s">
        <v>60</v>
      </c>
      <c r="E11" s="38">
        <v>163.0504347826087</v>
      </c>
      <c r="F11" s="38">
        <v>102.80256</v>
      </c>
      <c r="G11" s="38">
        <v>4.7320000000000002</v>
      </c>
      <c r="H11" s="38">
        <v>0</v>
      </c>
      <c r="I11" s="38">
        <v>158.3184347826087</v>
      </c>
      <c r="J11" s="43">
        <v>0.63049546686008062</v>
      </c>
    </row>
    <row r="12" spans="1:11" s="111" customFormat="1" ht="25.5" x14ac:dyDescent="0.25">
      <c r="A12" s="35" t="s">
        <v>424</v>
      </c>
      <c r="B12" s="35" t="s">
        <v>425</v>
      </c>
      <c r="C12" s="36" t="s">
        <v>426</v>
      </c>
      <c r="D12" s="37" t="s">
        <v>60</v>
      </c>
      <c r="E12" s="38">
        <v>124.33321739130434</v>
      </c>
      <c r="F12" s="38">
        <v>108.92736500000001</v>
      </c>
      <c r="G12" s="38">
        <v>5.46</v>
      </c>
      <c r="H12" s="38">
        <v>0</v>
      </c>
      <c r="I12" s="38">
        <v>118.87321739130435</v>
      </c>
      <c r="J12" s="43">
        <v>0.87609222447112678</v>
      </c>
    </row>
    <row r="13" spans="1:11" x14ac:dyDescent="0.25">
      <c r="A13" s="35">
        <v>10</v>
      </c>
      <c r="B13" s="35" t="s">
        <v>80</v>
      </c>
      <c r="C13" s="36" t="s">
        <v>85</v>
      </c>
      <c r="D13" s="37" t="s">
        <v>60</v>
      </c>
      <c r="E13" s="38">
        <v>56.02</v>
      </c>
      <c r="F13" s="38">
        <v>56.019999999999996</v>
      </c>
      <c r="G13" s="38">
        <v>3.64</v>
      </c>
      <c r="H13" s="38">
        <v>0</v>
      </c>
      <c r="I13" s="38">
        <v>52.38</v>
      </c>
      <c r="J13" s="43">
        <v>0.99999999999999989</v>
      </c>
    </row>
    <row r="14" spans="1:11" x14ac:dyDescent="0.25">
      <c r="A14" s="35">
        <v>11</v>
      </c>
      <c r="B14" s="35" t="s">
        <v>81</v>
      </c>
      <c r="C14" s="36" t="s">
        <v>87</v>
      </c>
      <c r="D14" s="37" t="s">
        <v>60</v>
      </c>
      <c r="E14" s="38">
        <v>28.01</v>
      </c>
      <c r="F14" s="38">
        <v>28.009999999999998</v>
      </c>
      <c r="G14" s="38">
        <v>1.82</v>
      </c>
      <c r="H14" s="38">
        <v>0</v>
      </c>
      <c r="I14" s="38">
        <v>26.19</v>
      </c>
      <c r="J14" s="43">
        <v>0.99999999999999989</v>
      </c>
    </row>
    <row r="15" spans="1:11" x14ac:dyDescent="0.25">
      <c r="A15" s="35">
        <v>12</v>
      </c>
      <c r="B15" s="35" t="s">
        <v>82</v>
      </c>
      <c r="C15" s="36" t="s">
        <v>89</v>
      </c>
      <c r="D15" s="37" t="s">
        <v>60</v>
      </c>
      <c r="E15" s="38">
        <v>28.01</v>
      </c>
      <c r="F15" s="38">
        <v>28.009999999999998</v>
      </c>
      <c r="G15" s="38">
        <v>1.82</v>
      </c>
      <c r="H15" s="38">
        <v>0</v>
      </c>
      <c r="I15" s="38">
        <v>26.19</v>
      </c>
      <c r="J15" s="43">
        <v>0.99999999999999989</v>
      </c>
    </row>
    <row r="16" spans="1:11" x14ac:dyDescent="0.25">
      <c r="A16" s="35">
        <v>13</v>
      </c>
      <c r="B16" s="35" t="s">
        <v>83</v>
      </c>
      <c r="C16" s="36" t="s">
        <v>91</v>
      </c>
      <c r="D16" s="37" t="s">
        <v>60</v>
      </c>
      <c r="E16" s="38">
        <v>28.01</v>
      </c>
      <c r="F16" s="38">
        <v>28.009999999999998</v>
      </c>
      <c r="G16" s="38">
        <v>1.82</v>
      </c>
      <c r="H16" s="38">
        <v>0</v>
      </c>
      <c r="I16" s="38">
        <v>26.19</v>
      </c>
      <c r="J16" s="43">
        <v>0.99999999999999989</v>
      </c>
    </row>
    <row r="17" spans="1:10" x14ac:dyDescent="0.25">
      <c r="A17" s="35">
        <v>14</v>
      </c>
      <c r="B17" s="35" t="s">
        <v>84</v>
      </c>
      <c r="C17" s="36" t="s">
        <v>93</v>
      </c>
      <c r="D17" s="37" t="s">
        <v>60</v>
      </c>
      <c r="E17" s="38">
        <v>56.02</v>
      </c>
      <c r="F17" s="38">
        <v>56.019999999999996</v>
      </c>
      <c r="G17" s="38">
        <v>3.64</v>
      </c>
      <c r="H17" s="38">
        <v>0</v>
      </c>
      <c r="I17" s="38">
        <v>52.38</v>
      </c>
      <c r="J17" s="43">
        <v>0.99999999999999989</v>
      </c>
    </row>
    <row r="18" spans="1:10" x14ac:dyDescent="0.25">
      <c r="A18" s="35">
        <v>15</v>
      </c>
      <c r="B18" s="35" t="s">
        <v>86</v>
      </c>
      <c r="C18" s="36" t="s">
        <v>95</v>
      </c>
      <c r="D18" s="37" t="s">
        <v>60</v>
      </c>
      <c r="E18" s="38">
        <v>28.01</v>
      </c>
      <c r="F18" s="38">
        <v>28.009999999999998</v>
      </c>
      <c r="G18" s="38">
        <v>1.82</v>
      </c>
      <c r="H18" s="38">
        <v>0</v>
      </c>
      <c r="I18" s="38">
        <v>26.19</v>
      </c>
      <c r="J18" s="43">
        <v>0.99999999999999989</v>
      </c>
    </row>
    <row r="19" spans="1:10" x14ac:dyDescent="0.25">
      <c r="A19" s="35">
        <v>16</v>
      </c>
      <c r="B19" s="35" t="s">
        <v>88</v>
      </c>
      <c r="C19" s="36" t="s">
        <v>97</v>
      </c>
      <c r="D19" s="37" t="s">
        <v>60</v>
      </c>
      <c r="E19" s="38">
        <v>56.02</v>
      </c>
      <c r="F19" s="38">
        <v>56.019999999999996</v>
      </c>
      <c r="G19" s="38">
        <v>3.64</v>
      </c>
      <c r="H19" s="38">
        <v>0</v>
      </c>
      <c r="I19" s="38">
        <v>52.38</v>
      </c>
      <c r="J19" s="43">
        <v>0.99999999999999989</v>
      </c>
    </row>
    <row r="20" spans="1:10" ht="38.25" x14ac:dyDescent="0.25">
      <c r="A20" s="35">
        <v>17</v>
      </c>
      <c r="B20" s="35" t="s">
        <v>90</v>
      </c>
      <c r="C20" s="36" t="s">
        <v>99</v>
      </c>
      <c r="D20" s="37" t="s">
        <v>60</v>
      </c>
      <c r="E20" s="38">
        <v>112.04</v>
      </c>
      <c r="F20" s="38">
        <v>112.03999999999999</v>
      </c>
      <c r="G20" s="38">
        <v>7.28</v>
      </c>
      <c r="H20" s="38">
        <v>0</v>
      </c>
      <c r="I20" s="38">
        <v>104.76</v>
      </c>
      <c r="J20" s="43">
        <v>0.99999999999999989</v>
      </c>
    </row>
    <row r="21" spans="1:10" ht="38.25" x14ac:dyDescent="0.25">
      <c r="A21" s="35">
        <v>18</v>
      </c>
      <c r="B21" s="35" t="s">
        <v>92</v>
      </c>
      <c r="C21" s="36" t="s">
        <v>101</v>
      </c>
      <c r="D21" s="37" t="s">
        <v>60</v>
      </c>
      <c r="E21" s="38">
        <v>112.04</v>
      </c>
      <c r="F21" s="38">
        <v>112.03999999999999</v>
      </c>
      <c r="G21" s="38">
        <v>7.28</v>
      </c>
      <c r="H21" s="38">
        <v>0</v>
      </c>
      <c r="I21" s="38">
        <v>104.76</v>
      </c>
      <c r="J21" s="43">
        <v>0.99999999999999989</v>
      </c>
    </row>
    <row r="22" spans="1:10" ht="25.5" x14ac:dyDescent="0.25">
      <c r="A22" s="35">
        <v>19</v>
      </c>
      <c r="B22" s="35" t="s">
        <v>94</v>
      </c>
      <c r="C22" s="36" t="s">
        <v>103</v>
      </c>
      <c r="D22" s="37" t="s">
        <v>60</v>
      </c>
      <c r="E22" s="38">
        <v>112.04</v>
      </c>
      <c r="F22" s="38">
        <v>112.03999999999999</v>
      </c>
      <c r="G22" s="38">
        <v>7.28</v>
      </c>
      <c r="H22" s="38">
        <v>0</v>
      </c>
      <c r="I22" s="38">
        <v>104.76</v>
      </c>
      <c r="J22" s="43">
        <v>0.99999999999999989</v>
      </c>
    </row>
    <row r="23" spans="1:10" x14ac:dyDescent="0.25">
      <c r="A23" s="35">
        <v>20</v>
      </c>
      <c r="B23" s="35" t="s">
        <v>96</v>
      </c>
      <c r="C23" s="36" t="s">
        <v>105</v>
      </c>
      <c r="D23" s="37" t="s">
        <v>60</v>
      </c>
      <c r="E23" s="38">
        <v>56.02</v>
      </c>
      <c r="F23" s="38">
        <v>56.019999999999996</v>
      </c>
      <c r="G23" s="38">
        <v>3.64</v>
      </c>
      <c r="H23" s="38">
        <v>0</v>
      </c>
      <c r="I23" s="38">
        <v>52.38</v>
      </c>
      <c r="J23" s="43">
        <v>0.99999999999999989</v>
      </c>
    </row>
    <row r="24" spans="1:10" x14ac:dyDescent="0.25">
      <c r="A24" s="35">
        <v>21</v>
      </c>
      <c r="B24" s="35" t="s">
        <v>98</v>
      </c>
      <c r="C24" s="36" t="s">
        <v>107</v>
      </c>
      <c r="D24" s="37" t="s">
        <v>60</v>
      </c>
      <c r="E24" s="38">
        <v>28.01</v>
      </c>
      <c r="F24" s="38">
        <v>28.009999999999998</v>
      </c>
      <c r="G24" s="38">
        <v>1.82</v>
      </c>
      <c r="H24" s="38">
        <v>0</v>
      </c>
      <c r="I24" s="38">
        <v>26.19</v>
      </c>
      <c r="J24" s="43">
        <v>0.99999999999999989</v>
      </c>
    </row>
    <row r="25" spans="1:10" ht="25.5" x14ac:dyDescent="0.25">
      <c r="A25" s="35">
        <v>22</v>
      </c>
      <c r="B25" s="35" t="s">
        <v>100</v>
      </c>
      <c r="C25" s="36" t="s">
        <v>109</v>
      </c>
      <c r="D25" s="37" t="s">
        <v>60</v>
      </c>
      <c r="E25" s="38">
        <v>28.01</v>
      </c>
      <c r="F25" s="38">
        <v>28.009999999999998</v>
      </c>
      <c r="G25" s="38">
        <v>1.82</v>
      </c>
      <c r="H25" s="38">
        <v>0</v>
      </c>
      <c r="I25" s="38">
        <v>26.19</v>
      </c>
      <c r="J25" s="43">
        <v>0.99999999999999989</v>
      </c>
    </row>
    <row r="26" spans="1:10" ht="51" x14ac:dyDescent="0.25">
      <c r="A26" s="35">
        <v>23</v>
      </c>
      <c r="B26" s="35" t="s">
        <v>102</v>
      </c>
      <c r="C26" s="36" t="s">
        <v>366</v>
      </c>
      <c r="D26" s="37" t="s">
        <v>43</v>
      </c>
      <c r="E26" s="38">
        <v>1245.6031010230179</v>
      </c>
      <c r="F26" s="38">
        <v>187.41666666666666</v>
      </c>
      <c r="G26" s="38">
        <v>0</v>
      </c>
      <c r="H26" s="38">
        <v>0</v>
      </c>
      <c r="I26" s="38">
        <v>1245.6031010230179</v>
      </c>
      <c r="J26" s="43">
        <v>0.15046258837405008</v>
      </c>
    </row>
    <row r="27" spans="1:10" ht="38.25" x14ac:dyDescent="0.25">
      <c r="A27" s="35">
        <v>24</v>
      </c>
      <c r="B27" s="35" t="s">
        <v>104</v>
      </c>
      <c r="C27" s="36" t="s">
        <v>367</v>
      </c>
      <c r="D27" s="37" t="s">
        <v>43</v>
      </c>
      <c r="E27" s="38">
        <v>907.24525788576295</v>
      </c>
      <c r="F27" s="38">
        <v>187.41666666666666</v>
      </c>
      <c r="G27" s="38">
        <v>0</v>
      </c>
      <c r="H27" s="38">
        <v>0</v>
      </c>
      <c r="I27" s="38">
        <v>907.24525788576295</v>
      </c>
      <c r="J27" s="43">
        <v>0.20657773081495179</v>
      </c>
    </row>
    <row r="28" spans="1:10" ht="25.5" x14ac:dyDescent="0.25">
      <c r="A28" s="35">
        <v>25</v>
      </c>
      <c r="B28" s="35" t="s">
        <v>106</v>
      </c>
      <c r="C28" s="36" t="s">
        <v>368</v>
      </c>
      <c r="D28" s="37" t="s">
        <v>43</v>
      </c>
      <c r="E28" s="38">
        <v>405.01300085251495</v>
      </c>
      <c r="F28" s="38">
        <v>83.666666666666671</v>
      </c>
      <c r="G28" s="38">
        <v>0</v>
      </c>
      <c r="H28" s="38">
        <v>0</v>
      </c>
      <c r="I28" s="38">
        <v>405.01300085251495</v>
      </c>
      <c r="J28" s="43">
        <v>0.20657773081495179</v>
      </c>
    </row>
    <row r="29" spans="1:10" ht="38.25" x14ac:dyDescent="0.25">
      <c r="A29" s="35">
        <v>26</v>
      </c>
      <c r="B29" s="35" t="s">
        <v>108</v>
      </c>
      <c r="C29" s="36" t="s">
        <v>369</v>
      </c>
      <c r="D29" s="37" t="s">
        <v>43</v>
      </c>
      <c r="E29" s="38">
        <v>924.58511828644498</v>
      </c>
      <c r="F29" s="38">
        <v>187.41666666666666</v>
      </c>
      <c r="G29" s="38">
        <v>0</v>
      </c>
      <c r="H29" s="38">
        <v>0</v>
      </c>
      <c r="I29" s="38">
        <v>924.58511828644498</v>
      </c>
      <c r="J29" s="43">
        <v>0.20270352935596703</v>
      </c>
    </row>
    <row r="30" spans="1:10" ht="25.5" x14ac:dyDescent="0.25">
      <c r="A30" s="35">
        <v>27</v>
      </c>
      <c r="B30" s="35" t="s">
        <v>427</v>
      </c>
      <c r="C30" s="36" t="s">
        <v>370</v>
      </c>
      <c r="D30" s="37" t="s">
        <v>43</v>
      </c>
      <c r="E30" s="38">
        <v>493.22698209718675</v>
      </c>
      <c r="F30" s="38">
        <v>187.41666666666666</v>
      </c>
      <c r="G30" s="38">
        <v>0</v>
      </c>
      <c r="H30" s="38">
        <v>0</v>
      </c>
      <c r="I30" s="38">
        <v>493.22698209718675</v>
      </c>
      <c r="J30" s="43">
        <v>0.37998056365403299</v>
      </c>
    </row>
    <row r="31" spans="1:10" ht="25.5" x14ac:dyDescent="0.25">
      <c r="A31" s="35">
        <v>28</v>
      </c>
      <c r="B31" s="35" t="s">
        <v>110</v>
      </c>
      <c r="C31" s="36" t="s">
        <v>371</v>
      </c>
      <c r="D31" s="37" t="s">
        <v>43</v>
      </c>
      <c r="E31" s="38">
        <v>493.22698209718675</v>
      </c>
      <c r="F31" s="38">
        <v>187.41666666666666</v>
      </c>
      <c r="G31" s="38">
        <v>0</v>
      </c>
      <c r="H31" s="38">
        <v>0</v>
      </c>
      <c r="I31" s="38">
        <v>493.22698209718675</v>
      </c>
      <c r="J31" s="43">
        <v>0.37998056365403299</v>
      </c>
    </row>
    <row r="32" spans="1:10" ht="38.25" x14ac:dyDescent="0.25">
      <c r="A32" s="35">
        <v>29</v>
      </c>
      <c r="B32" s="35" t="s">
        <v>428</v>
      </c>
      <c r="C32" s="36" t="s">
        <v>111</v>
      </c>
      <c r="D32" s="37" t="s">
        <v>49</v>
      </c>
      <c r="E32" s="38">
        <v>106.56040150000001</v>
      </c>
      <c r="F32" s="38">
        <v>37.299606699999998</v>
      </c>
      <c r="G32" s="38">
        <v>1.88</v>
      </c>
      <c r="H32" s="38">
        <v>0</v>
      </c>
      <c r="I32" s="38">
        <v>104.68040150000002</v>
      </c>
      <c r="J32" s="43">
        <v>0.35003252779598426</v>
      </c>
    </row>
    <row r="33" spans="1:10" ht="53.45" customHeight="1" x14ac:dyDescent="0.25">
      <c r="A33" s="35">
        <v>30</v>
      </c>
      <c r="B33" s="35" t="s">
        <v>121</v>
      </c>
      <c r="C33" s="36" t="s">
        <v>112</v>
      </c>
      <c r="D33" s="37" t="s">
        <v>49</v>
      </c>
      <c r="E33" s="38">
        <v>90.5822158</v>
      </c>
      <c r="F33" s="38">
        <v>37.299606699999998</v>
      </c>
      <c r="G33" s="38">
        <v>1.88</v>
      </c>
      <c r="H33" s="38">
        <v>0</v>
      </c>
      <c r="I33" s="38">
        <v>88.702215800000005</v>
      </c>
      <c r="J33" s="43">
        <v>0.41177626723500838</v>
      </c>
    </row>
    <row r="34" spans="1:10" ht="51" x14ac:dyDescent="0.25">
      <c r="A34" s="35">
        <v>31</v>
      </c>
      <c r="B34" s="35" t="s">
        <v>123</v>
      </c>
      <c r="C34" s="36" t="s">
        <v>372</v>
      </c>
      <c r="D34" s="37" t="s">
        <v>49</v>
      </c>
      <c r="E34" s="38">
        <v>35.174518304347835</v>
      </c>
      <c r="F34" s="38">
        <v>17.300711917391304</v>
      </c>
      <c r="G34" s="38">
        <v>0.88275362318840589</v>
      </c>
      <c r="H34" s="38">
        <v>0</v>
      </c>
      <c r="I34" s="38">
        <v>34.291764681159428</v>
      </c>
      <c r="J34" s="43">
        <v>0.49185355625048621</v>
      </c>
    </row>
    <row r="35" spans="1:10" ht="63.75" x14ac:dyDescent="0.25">
      <c r="A35" s="35">
        <v>32</v>
      </c>
      <c r="B35" s="35" t="s">
        <v>429</v>
      </c>
      <c r="C35" s="36" t="s">
        <v>394</v>
      </c>
      <c r="D35" s="37" t="s">
        <v>49</v>
      </c>
      <c r="E35" s="38">
        <v>33.364895000000004</v>
      </c>
      <c r="F35" s="38">
        <v>18.217424059999999</v>
      </c>
      <c r="G35" s="38">
        <v>1.2376</v>
      </c>
      <c r="H35" s="38">
        <v>0</v>
      </c>
      <c r="I35" s="38">
        <v>32.127295000000004</v>
      </c>
      <c r="J35" s="43">
        <v>0.54600573626861393</v>
      </c>
    </row>
    <row r="36" spans="1:10" ht="38.25" x14ac:dyDescent="0.25">
      <c r="A36" s="35">
        <v>33</v>
      </c>
      <c r="B36" s="35" t="s">
        <v>430</v>
      </c>
      <c r="C36" s="36" t="s">
        <v>113</v>
      </c>
      <c r="D36" s="37" t="s">
        <v>49</v>
      </c>
      <c r="E36" s="38">
        <v>88.554787500000003</v>
      </c>
      <c r="F36" s="38">
        <v>33.580550700000003</v>
      </c>
      <c r="G36" s="38">
        <v>1.698</v>
      </c>
      <c r="H36" s="38">
        <v>0</v>
      </c>
      <c r="I36" s="38">
        <v>86.85678750000001</v>
      </c>
      <c r="J36" s="43">
        <v>0.37920649631732223</v>
      </c>
    </row>
    <row r="37" spans="1:10" ht="51" x14ac:dyDescent="0.25">
      <c r="A37" s="35">
        <v>34</v>
      </c>
      <c r="B37" s="35" t="s">
        <v>431</v>
      </c>
      <c r="C37" s="36" t="s">
        <v>114</v>
      </c>
      <c r="D37" s="37" t="s">
        <v>49</v>
      </c>
      <c r="E37" s="38">
        <v>32.309000000000005</v>
      </c>
      <c r="F37" s="38">
        <v>16.4164067</v>
      </c>
      <c r="G37" s="38">
        <v>0.78800000000000003</v>
      </c>
      <c r="H37" s="38">
        <v>0</v>
      </c>
      <c r="I37" s="38">
        <v>31.521000000000004</v>
      </c>
      <c r="J37" s="43">
        <v>0.50810630783992072</v>
      </c>
    </row>
    <row r="38" spans="1:10" ht="38.25" x14ac:dyDescent="0.25">
      <c r="A38" s="35">
        <v>35</v>
      </c>
      <c r="B38" s="35" t="s">
        <v>115</v>
      </c>
      <c r="C38" s="36" t="s">
        <v>116</v>
      </c>
      <c r="D38" s="37" t="s">
        <v>49</v>
      </c>
      <c r="E38" s="38">
        <v>83.613723800000002</v>
      </c>
      <c r="F38" s="38">
        <v>33.580550700000003</v>
      </c>
      <c r="G38" s="38">
        <v>1.698</v>
      </c>
      <c r="H38" s="38">
        <v>0</v>
      </c>
      <c r="I38" s="38">
        <v>81.915723800000009</v>
      </c>
      <c r="J38" s="43">
        <v>0.4016152991860889</v>
      </c>
    </row>
    <row r="39" spans="1:10" ht="51" x14ac:dyDescent="0.25">
      <c r="A39" s="35">
        <v>36</v>
      </c>
      <c r="B39" s="35" t="s">
        <v>117</v>
      </c>
      <c r="C39" s="36" t="s">
        <v>118</v>
      </c>
      <c r="D39" s="37" t="s">
        <v>49</v>
      </c>
      <c r="E39" s="38">
        <v>28.841888000000004</v>
      </c>
      <c r="F39" s="38">
        <v>14.9852367</v>
      </c>
      <c r="G39" s="38">
        <v>0.78800000000000003</v>
      </c>
      <c r="H39" s="38">
        <v>0</v>
      </c>
      <c r="I39" s="38">
        <v>28.053888000000004</v>
      </c>
      <c r="J39" s="43">
        <v>0.5195650402636609</v>
      </c>
    </row>
    <row r="40" spans="1:10" ht="51" x14ac:dyDescent="0.25">
      <c r="A40" s="35">
        <v>37</v>
      </c>
      <c r="B40" s="35" t="s">
        <v>432</v>
      </c>
      <c r="C40" s="36" t="s">
        <v>373</v>
      </c>
      <c r="D40" s="37" t="s">
        <v>49</v>
      </c>
      <c r="E40" s="38">
        <v>15.378</v>
      </c>
      <c r="F40" s="38">
        <v>12.5036667</v>
      </c>
      <c r="G40" s="38">
        <v>0.64800000000000002</v>
      </c>
      <c r="H40" s="38">
        <v>0</v>
      </c>
      <c r="I40" s="38">
        <v>14.73</v>
      </c>
      <c r="J40" s="43">
        <v>0.81308796332422939</v>
      </c>
    </row>
    <row r="41" spans="1:10" ht="63.75" x14ac:dyDescent="0.25">
      <c r="A41" s="35">
        <v>38</v>
      </c>
      <c r="B41" s="35" t="s">
        <v>119</v>
      </c>
      <c r="C41" s="36" t="s">
        <v>120</v>
      </c>
      <c r="D41" s="37" t="s">
        <v>60</v>
      </c>
      <c r="E41" s="38">
        <v>350</v>
      </c>
      <c r="F41" s="38">
        <v>0</v>
      </c>
      <c r="G41" s="38">
        <v>0</v>
      </c>
      <c r="H41" s="38">
        <v>0</v>
      </c>
      <c r="I41" s="38">
        <v>350</v>
      </c>
      <c r="J41" s="43">
        <v>0</v>
      </c>
    </row>
    <row r="42" spans="1:10" ht="51" x14ac:dyDescent="0.25">
      <c r="A42" s="35">
        <v>39</v>
      </c>
      <c r="B42" s="35" t="s">
        <v>433</v>
      </c>
      <c r="C42" s="36" t="s">
        <v>434</v>
      </c>
      <c r="D42" s="37" t="s">
        <v>49</v>
      </c>
      <c r="E42" s="38">
        <v>14.329000000000002</v>
      </c>
      <c r="F42" s="38">
        <v>9.7959845200000011</v>
      </c>
      <c r="G42" s="38">
        <v>0.76440000000000008</v>
      </c>
      <c r="H42" s="38">
        <v>0</v>
      </c>
      <c r="I42" s="38">
        <v>13.564600000000002</v>
      </c>
      <c r="J42" s="43">
        <v>0.68364746458231551</v>
      </c>
    </row>
    <row r="43" spans="1:10" ht="51" x14ac:dyDescent="0.25">
      <c r="A43" s="35">
        <v>40</v>
      </c>
      <c r="B43" s="35" t="s">
        <v>435</v>
      </c>
      <c r="C43" s="36" t="s">
        <v>436</v>
      </c>
      <c r="D43" s="37" t="s">
        <v>213</v>
      </c>
      <c r="E43" s="38">
        <v>163.86</v>
      </c>
      <c r="F43" s="38">
        <v>146.62192800000003</v>
      </c>
      <c r="G43" s="38">
        <v>8.19</v>
      </c>
      <c r="H43" s="38">
        <v>0</v>
      </c>
      <c r="I43" s="38">
        <v>155.67000000000002</v>
      </c>
      <c r="J43" s="43">
        <v>0.89480000000000004</v>
      </c>
    </row>
    <row r="44" spans="1:10" ht="25.5" x14ac:dyDescent="0.25">
      <c r="A44" s="35">
        <v>41</v>
      </c>
      <c r="B44" s="35" t="s">
        <v>437</v>
      </c>
      <c r="C44" s="36" t="s">
        <v>438</v>
      </c>
      <c r="D44" s="37" t="s">
        <v>213</v>
      </c>
      <c r="E44" s="38">
        <v>73.38</v>
      </c>
      <c r="F44" s="38">
        <v>53.361935999999993</v>
      </c>
      <c r="G44" s="38">
        <v>2.67</v>
      </c>
      <c r="H44" s="38">
        <v>0</v>
      </c>
      <c r="I44" s="38">
        <v>70.709999999999994</v>
      </c>
      <c r="J44" s="43">
        <v>0.72719999999999996</v>
      </c>
    </row>
    <row r="45" spans="1:10" ht="25.5" x14ac:dyDescent="0.25">
      <c r="A45" s="35">
        <v>42</v>
      </c>
      <c r="B45" s="35" t="s">
        <v>214</v>
      </c>
      <c r="C45" s="36" t="s">
        <v>439</v>
      </c>
      <c r="D45" s="37" t="s">
        <v>213</v>
      </c>
      <c r="E45" s="38">
        <v>5.78</v>
      </c>
      <c r="F45" s="38">
        <v>3.4847619999999999</v>
      </c>
      <c r="G45" s="38">
        <v>0.19</v>
      </c>
      <c r="H45" s="38">
        <v>0</v>
      </c>
      <c r="I45" s="38">
        <v>5.59</v>
      </c>
      <c r="J45" s="43">
        <v>0.60289999999999999</v>
      </c>
    </row>
    <row r="46" spans="1:10" ht="63.75" x14ac:dyDescent="0.25">
      <c r="A46" s="35">
        <v>43</v>
      </c>
      <c r="B46" s="36" t="s">
        <v>440</v>
      </c>
      <c r="C46" s="36" t="s">
        <v>441</v>
      </c>
      <c r="D46" s="37" t="s">
        <v>213</v>
      </c>
      <c r="E46" s="38">
        <v>21.62</v>
      </c>
      <c r="F46" s="38">
        <v>12.898492000000001</v>
      </c>
      <c r="G46" s="38">
        <v>0.78666394112837301</v>
      </c>
      <c r="H46" s="38">
        <v>0</v>
      </c>
      <c r="I46" s="38">
        <v>20.833336058871627</v>
      </c>
      <c r="J46" s="43">
        <v>0.59660000000000002</v>
      </c>
    </row>
    <row r="47" spans="1:10" ht="63.75" x14ac:dyDescent="0.25">
      <c r="A47" s="35">
        <v>44</v>
      </c>
      <c r="B47" s="36" t="s">
        <v>442</v>
      </c>
      <c r="C47" s="36" t="s">
        <v>443</v>
      </c>
      <c r="D47" s="37" t="s">
        <v>213</v>
      </c>
      <c r="E47" s="38">
        <v>61.85</v>
      </c>
      <c r="F47" s="38">
        <v>35.013285000000003</v>
      </c>
      <c r="G47" s="38">
        <v>3.0913676309044305</v>
      </c>
      <c r="H47" s="38">
        <v>0</v>
      </c>
      <c r="I47" s="38">
        <v>58.758632369095572</v>
      </c>
      <c r="J47" s="43">
        <v>0.56610000000000005</v>
      </c>
    </row>
    <row r="48" spans="1:10" ht="38.25" x14ac:dyDescent="0.25">
      <c r="A48" s="35">
        <v>45</v>
      </c>
      <c r="B48" s="35" t="s">
        <v>444</v>
      </c>
      <c r="C48" s="36" t="s">
        <v>445</v>
      </c>
      <c r="D48" s="37" t="s">
        <v>122</v>
      </c>
      <c r="E48" s="38">
        <v>184.89000000000001</v>
      </c>
      <c r="F48" s="38">
        <v>177.24</v>
      </c>
      <c r="G48" s="38">
        <v>10.92</v>
      </c>
      <c r="H48" s="38">
        <v>0</v>
      </c>
      <c r="I48" s="38">
        <v>173.97000000000003</v>
      </c>
      <c r="J48" s="43">
        <v>0.9586240467304884</v>
      </c>
    </row>
    <row r="49" spans="1:10" ht="51" x14ac:dyDescent="0.25">
      <c r="A49" s="35">
        <v>46</v>
      </c>
      <c r="B49" s="35" t="s">
        <v>124</v>
      </c>
      <c r="C49" s="36" t="s">
        <v>374</v>
      </c>
      <c r="D49" s="37" t="s">
        <v>49</v>
      </c>
      <c r="E49" s="38">
        <v>14.88</v>
      </c>
      <c r="F49" s="38">
        <v>11.451648</v>
      </c>
      <c r="G49" s="38">
        <v>0.61</v>
      </c>
      <c r="H49" s="38">
        <v>0</v>
      </c>
      <c r="I49" s="38">
        <v>14.270000000000001</v>
      </c>
      <c r="J49" s="43">
        <v>0.76959999999999995</v>
      </c>
    </row>
    <row r="50" spans="1:10" ht="38.25" x14ac:dyDescent="0.25">
      <c r="A50" s="35">
        <v>47</v>
      </c>
      <c r="B50" s="35" t="s">
        <v>446</v>
      </c>
      <c r="C50" s="36" t="s">
        <v>375</v>
      </c>
      <c r="D50" s="37" t="s">
        <v>49</v>
      </c>
      <c r="E50" s="38">
        <v>11.498900000000001</v>
      </c>
      <c r="F50" s="38">
        <v>10.130822300000002</v>
      </c>
      <c r="G50" s="38">
        <v>0.54600000000000004</v>
      </c>
      <c r="H50" s="38">
        <v>0</v>
      </c>
      <c r="I50" s="38">
        <v>10.952900000000001</v>
      </c>
      <c r="J50" s="43">
        <v>0.8810253415544097</v>
      </c>
    </row>
    <row r="51" spans="1:10" ht="63.75" x14ac:dyDescent="0.25">
      <c r="A51" s="35">
        <v>48</v>
      </c>
      <c r="B51" s="35" t="s">
        <v>395</v>
      </c>
      <c r="C51" s="36" t="s">
        <v>396</v>
      </c>
      <c r="D51" s="37" t="s">
        <v>49</v>
      </c>
      <c r="E51" s="38">
        <v>8.4035000000000011</v>
      </c>
      <c r="F51" s="38">
        <v>8.4035000000000011</v>
      </c>
      <c r="G51" s="38">
        <v>3.64</v>
      </c>
      <c r="H51" s="38">
        <v>0</v>
      </c>
      <c r="I51" s="38">
        <v>4.7635000000000005</v>
      </c>
      <c r="J51" s="43">
        <v>1</v>
      </c>
    </row>
    <row r="52" spans="1:10" ht="51" x14ac:dyDescent="0.25">
      <c r="A52" s="35">
        <v>49</v>
      </c>
      <c r="B52" s="35" t="s">
        <v>125</v>
      </c>
      <c r="C52" s="36" t="s">
        <v>376</v>
      </c>
      <c r="D52" s="37" t="s">
        <v>49</v>
      </c>
      <c r="E52" s="38">
        <v>26.22</v>
      </c>
      <c r="F52" s="38">
        <v>22.108703999999999</v>
      </c>
      <c r="G52" s="38">
        <v>1.17</v>
      </c>
      <c r="H52" s="38">
        <v>0</v>
      </c>
      <c r="I52" s="38">
        <v>25.049999999999997</v>
      </c>
      <c r="J52" s="43">
        <v>0.84319999999999995</v>
      </c>
    </row>
    <row r="53" spans="1:10" ht="51" x14ac:dyDescent="0.25">
      <c r="A53" s="35">
        <v>50</v>
      </c>
      <c r="B53" s="35" t="s">
        <v>126</v>
      </c>
      <c r="C53" s="36" t="s">
        <v>377</v>
      </c>
      <c r="D53" s="37" t="s">
        <v>49</v>
      </c>
      <c r="E53" s="38">
        <v>32.15</v>
      </c>
      <c r="F53" s="38">
        <v>27.632925</v>
      </c>
      <c r="G53" s="38">
        <v>1.48</v>
      </c>
      <c r="H53" s="38">
        <v>0</v>
      </c>
      <c r="I53" s="38">
        <v>30.669999999999998</v>
      </c>
      <c r="J53" s="43">
        <v>0.85950000000000004</v>
      </c>
    </row>
    <row r="54" spans="1:10" ht="51" x14ac:dyDescent="0.25">
      <c r="A54" s="35">
        <v>51</v>
      </c>
      <c r="B54" s="35" t="s">
        <v>127</v>
      </c>
      <c r="C54" s="36" t="s">
        <v>378</v>
      </c>
      <c r="D54" s="37" t="s">
        <v>49</v>
      </c>
      <c r="E54" s="38">
        <v>36.57</v>
      </c>
      <c r="F54" s="38">
        <v>31.691561999999998</v>
      </c>
      <c r="G54" s="38">
        <v>1.7</v>
      </c>
      <c r="H54" s="38">
        <v>0</v>
      </c>
      <c r="I54" s="38">
        <v>34.869999999999997</v>
      </c>
      <c r="J54" s="43">
        <v>0.86659999999999993</v>
      </c>
    </row>
    <row r="55" spans="1:10" ht="51" x14ac:dyDescent="0.25">
      <c r="A55" s="35">
        <v>52</v>
      </c>
      <c r="B55" s="35" t="s">
        <v>128</v>
      </c>
      <c r="C55" s="36" t="s">
        <v>379</v>
      </c>
      <c r="D55" s="37" t="s">
        <v>49</v>
      </c>
      <c r="E55" s="38">
        <v>45.28</v>
      </c>
      <c r="F55" s="38">
        <v>39.434352000000004</v>
      </c>
      <c r="G55" s="38">
        <v>2.1</v>
      </c>
      <c r="H55" s="38">
        <v>0</v>
      </c>
      <c r="I55" s="38">
        <v>43.18</v>
      </c>
      <c r="J55" s="43">
        <v>0.87090000000000001</v>
      </c>
    </row>
    <row r="56" spans="1:10" ht="51" x14ac:dyDescent="0.25">
      <c r="A56" s="35">
        <v>53</v>
      </c>
      <c r="B56" s="35" t="s">
        <v>129</v>
      </c>
      <c r="C56" s="36" t="s">
        <v>380</v>
      </c>
      <c r="D56" s="37" t="s">
        <v>49</v>
      </c>
      <c r="E56" s="38">
        <v>53.35</v>
      </c>
      <c r="F56" s="38">
        <v>46.441175000000001</v>
      </c>
      <c r="G56" s="38">
        <v>2.4700000000000002</v>
      </c>
      <c r="H56" s="38">
        <v>0</v>
      </c>
      <c r="I56" s="38">
        <v>50.88</v>
      </c>
      <c r="J56" s="43">
        <v>0.87049999999999994</v>
      </c>
    </row>
    <row r="57" spans="1:10" ht="25.5" x14ac:dyDescent="0.25">
      <c r="A57" s="35">
        <v>54</v>
      </c>
      <c r="B57" s="35" t="s">
        <v>130</v>
      </c>
      <c r="C57" s="36" t="s">
        <v>447</v>
      </c>
      <c r="D57" s="37" t="s">
        <v>49</v>
      </c>
      <c r="E57" s="38">
        <v>14.65</v>
      </c>
      <c r="F57" s="38">
        <v>13.511695</v>
      </c>
      <c r="G57" s="38">
        <v>0.72</v>
      </c>
      <c r="H57" s="38">
        <v>0</v>
      </c>
      <c r="I57" s="38">
        <v>13.93</v>
      </c>
      <c r="J57" s="43">
        <v>0.92230000000000001</v>
      </c>
    </row>
    <row r="58" spans="1:10" ht="25.5" x14ac:dyDescent="0.25">
      <c r="A58" s="35">
        <v>55</v>
      </c>
      <c r="B58" s="35" t="s">
        <v>131</v>
      </c>
      <c r="C58" s="36" t="s">
        <v>448</v>
      </c>
      <c r="D58" s="37" t="s">
        <v>49</v>
      </c>
      <c r="E58" s="38">
        <v>18.11</v>
      </c>
      <c r="F58" s="38">
        <v>16.213882999999999</v>
      </c>
      <c r="G58" s="38">
        <v>0.88</v>
      </c>
      <c r="H58" s="38">
        <v>0</v>
      </c>
      <c r="I58" s="38">
        <v>17.23</v>
      </c>
      <c r="J58" s="43">
        <v>0.89529999999999998</v>
      </c>
    </row>
    <row r="59" spans="1:10" ht="25.5" x14ac:dyDescent="0.25">
      <c r="A59" s="35">
        <v>56</v>
      </c>
      <c r="B59" s="35" t="s">
        <v>132</v>
      </c>
      <c r="C59" s="36" t="s">
        <v>449</v>
      </c>
      <c r="D59" s="37" t="s">
        <v>49</v>
      </c>
      <c r="E59" s="38">
        <v>31.03</v>
      </c>
      <c r="F59" s="38">
        <v>28.373832</v>
      </c>
      <c r="G59" s="38">
        <v>1.52</v>
      </c>
      <c r="H59" s="38">
        <v>0</v>
      </c>
      <c r="I59" s="38">
        <v>29.51</v>
      </c>
      <c r="J59" s="43">
        <v>0.91439999999999999</v>
      </c>
    </row>
    <row r="60" spans="1:10" ht="25.5" x14ac:dyDescent="0.25">
      <c r="A60" s="35">
        <v>57</v>
      </c>
      <c r="B60" s="35" t="s">
        <v>133</v>
      </c>
      <c r="C60" s="36" t="s">
        <v>450</v>
      </c>
      <c r="D60" s="37" t="s">
        <v>49</v>
      </c>
      <c r="E60" s="38">
        <v>49.73</v>
      </c>
      <c r="F60" s="38">
        <v>45.935600999999998</v>
      </c>
      <c r="G60" s="38">
        <v>2.48</v>
      </c>
      <c r="H60" s="38">
        <v>0</v>
      </c>
      <c r="I60" s="38">
        <v>47.25</v>
      </c>
      <c r="J60" s="43">
        <v>0.92370000000000008</v>
      </c>
    </row>
    <row r="61" spans="1:10" ht="25.5" x14ac:dyDescent="0.25">
      <c r="A61" s="35">
        <v>58</v>
      </c>
      <c r="B61" s="35" t="s">
        <v>134</v>
      </c>
      <c r="C61" s="36" t="s">
        <v>451</v>
      </c>
      <c r="D61" s="37" t="s">
        <v>49</v>
      </c>
      <c r="E61" s="38">
        <v>76.489999999999995</v>
      </c>
      <c r="F61" s="38">
        <v>68.902191999999985</v>
      </c>
      <c r="G61" s="38">
        <v>3.72</v>
      </c>
      <c r="H61" s="38">
        <v>0</v>
      </c>
      <c r="I61" s="38">
        <v>72.77</v>
      </c>
      <c r="J61" s="43">
        <v>0.90079999999999993</v>
      </c>
    </row>
    <row r="62" spans="1:10" ht="114.75" x14ac:dyDescent="0.25">
      <c r="A62" s="35">
        <v>59</v>
      </c>
      <c r="B62" s="36" t="s">
        <v>452</v>
      </c>
      <c r="C62" s="39" t="s">
        <v>453</v>
      </c>
      <c r="D62" s="40" t="s">
        <v>49</v>
      </c>
      <c r="E62" s="38">
        <v>4.24</v>
      </c>
      <c r="F62" s="38">
        <v>3.86</v>
      </c>
      <c r="G62" s="38">
        <v>0.1696</v>
      </c>
      <c r="H62" s="38">
        <v>0</v>
      </c>
      <c r="I62" s="38">
        <v>4.0704000000000002</v>
      </c>
      <c r="J62" s="43">
        <v>0.91150000000000009</v>
      </c>
    </row>
    <row r="63" spans="1:10" ht="114.75" x14ac:dyDescent="0.25">
      <c r="A63" s="35">
        <v>60</v>
      </c>
      <c r="B63" s="36" t="s">
        <v>454</v>
      </c>
      <c r="C63" s="39" t="s">
        <v>455</v>
      </c>
      <c r="D63" s="40" t="s">
        <v>49</v>
      </c>
      <c r="E63" s="38">
        <v>5</v>
      </c>
      <c r="F63" s="38">
        <v>4.5599999999999996</v>
      </c>
      <c r="G63" s="38">
        <v>0.2</v>
      </c>
      <c r="H63" s="38">
        <v>0</v>
      </c>
      <c r="I63" s="38">
        <v>4.8</v>
      </c>
      <c r="J63" s="43">
        <v>0.91120000000000001</v>
      </c>
    </row>
    <row r="64" spans="1:10" ht="114.75" x14ac:dyDescent="0.25">
      <c r="A64" s="35">
        <v>61</v>
      </c>
      <c r="B64" s="36" t="s">
        <v>456</v>
      </c>
      <c r="C64" s="39" t="s">
        <v>457</v>
      </c>
      <c r="D64" s="40" t="s">
        <v>49</v>
      </c>
      <c r="E64" s="38">
        <v>6.02</v>
      </c>
      <c r="F64" s="38">
        <v>5.47</v>
      </c>
      <c r="G64" s="38">
        <v>0.24079999999999999</v>
      </c>
      <c r="H64" s="38">
        <v>0</v>
      </c>
      <c r="I64" s="38">
        <v>5.7791999999999994</v>
      </c>
      <c r="J64" s="43">
        <v>0.90939999999999999</v>
      </c>
    </row>
    <row r="65" spans="1:10" ht="114.75" x14ac:dyDescent="0.25">
      <c r="A65" s="35">
        <v>62</v>
      </c>
      <c r="B65" s="36" t="s">
        <v>458</v>
      </c>
      <c r="C65" s="39" t="s">
        <v>459</v>
      </c>
      <c r="D65" s="40" t="s">
        <v>49</v>
      </c>
      <c r="E65" s="38">
        <v>7.53</v>
      </c>
      <c r="F65" s="38">
        <v>6.85</v>
      </c>
      <c r="G65" s="38">
        <v>0.30120000000000002</v>
      </c>
      <c r="H65" s="38">
        <v>0</v>
      </c>
      <c r="I65" s="38">
        <v>7.2288000000000006</v>
      </c>
      <c r="J65" s="43">
        <v>0.90939999999999999</v>
      </c>
    </row>
    <row r="66" spans="1:10" ht="114.75" x14ac:dyDescent="0.25">
      <c r="A66" s="35">
        <v>63</v>
      </c>
      <c r="B66" s="36" t="s">
        <v>460</v>
      </c>
      <c r="C66" s="39" t="s">
        <v>461</v>
      </c>
      <c r="D66" s="40" t="s">
        <v>49</v>
      </c>
      <c r="E66" s="38">
        <v>9.31</v>
      </c>
      <c r="F66" s="38">
        <v>8.4600000000000009</v>
      </c>
      <c r="G66" s="38">
        <v>0.37240000000000001</v>
      </c>
      <c r="H66" s="38">
        <v>0</v>
      </c>
      <c r="I66" s="38">
        <v>8.9375999999999998</v>
      </c>
      <c r="J66" s="43">
        <v>0.90839999999999999</v>
      </c>
    </row>
    <row r="67" spans="1:10" ht="114.75" x14ac:dyDescent="0.25">
      <c r="A67" s="35">
        <v>64</v>
      </c>
      <c r="B67" s="36" t="s">
        <v>462</v>
      </c>
      <c r="C67" s="39" t="s">
        <v>463</v>
      </c>
      <c r="D67" s="40" t="s">
        <v>49</v>
      </c>
      <c r="E67" s="38">
        <v>10.82</v>
      </c>
      <c r="F67" s="38">
        <v>9.83</v>
      </c>
      <c r="G67" s="38">
        <v>0.43280000000000002</v>
      </c>
      <c r="H67" s="38">
        <v>0</v>
      </c>
      <c r="I67" s="38">
        <v>10.3872</v>
      </c>
      <c r="J67" s="43">
        <v>0.90849999999999997</v>
      </c>
    </row>
    <row r="68" spans="1:10" ht="114.75" x14ac:dyDescent="0.25">
      <c r="A68" s="35">
        <v>65</v>
      </c>
      <c r="B68" s="36" t="s">
        <v>464</v>
      </c>
      <c r="C68" s="39" t="s">
        <v>465</v>
      </c>
      <c r="D68" s="40" t="s">
        <v>49</v>
      </c>
      <c r="E68" s="38">
        <v>13.08</v>
      </c>
      <c r="F68" s="38">
        <v>11.89</v>
      </c>
      <c r="G68" s="38">
        <v>0.5232</v>
      </c>
      <c r="H68" s="38">
        <v>0</v>
      </c>
      <c r="I68" s="38">
        <v>12.556800000000001</v>
      </c>
      <c r="J68" s="43">
        <v>0.90870000000000006</v>
      </c>
    </row>
    <row r="69" spans="1:10" ht="114.75" x14ac:dyDescent="0.25">
      <c r="A69" s="35">
        <v>66</v>
      </c>
      <c r="B69" s="36" t="s">
        <v>466</v>
      </c>
      <c r="C69" s="39" t="s">
        <v>467</v>
      </c>
      <c r="D69" s="40" t="s">
        <v>49</v>
      </c>
      <c r="E69" s="38">
        <v>16.09</v>
      </c>
      <c r="F69" s="38">
        <v>14.62</v>
      </c>
      <c r="G69" s="38">
        <v>0.64359999999999995</v>
      </c>
      <c r="H69" s="38">
        <v>0</v>
      </c>
      <c r="I69" s="38">
        <v>15.446400000000001</v>
      </c>
      <c r="J69" s="43">
        <v>0.90879999999999994</v>
      </c>
    </row>
    <row r="70" spans="1:10" ht="114.75" x14ac:dyDescent="0.25">
      <c r="A70" s="35">
        <v>67</v>
      </c>
      <c r="B70" s="36" t="s">
        <v>468</v>
      </c>
      <c r="C70" s="39" t="s">
        <v>469</v>
      </c>
      <c r="D70" s="40" t="s">
        <v>49</v>
      </c>
      <c r="E70" s="38">
        <v>20.059999999999999</v>
      </c>
      <c r="F70" s="38">
        <v>18.25</v>
      </c>
      <c r="G70" s="38">
        <v>0.8024</v>
      </c>
      <c r="H70" s="38">
        <v>0</v>
      </c>
      <c r="I70" s="38">
        <v>19.2576</v>
      </c>
      <c r="J70" s="43">
        <v>0.90980000000000005</v>
      </c>
    </row>
    <row r="71" spans="1:10" ht="114.75" x14ac:dyDescent="0.25">
      <c r="A71" s="35">
        <v>68</v>
      </c>
      <c r="B71" s="36" t="s">
        <v>470</v>
      </c>
      <c r="C71" s="39" t="s">
        <v>471</v>
      </c>
      <c r="D71" s="40" t="s">
        <v>49</v>
      </c>
      <c r="E71" s="38">
        <v>24.85</v>
      </c>
      <c r="F71" s="38">
        <v>22.6</v>
      </c>
      <c r="G71" s="38">
        <v>0.99400000000000011</v>
      </c>
      <c r="H71" s="38">
        <v>0</v>
      </c>
      <c r="I71" s="38">
        <v>23.856000000000002</v>
      </c>
      <c r="J71" s="43">
        <v>0.90939999999999999</v>
      </c>
    </row>
    <row r="72" spans="1:10" ht="114.75" x14ac:dyDescent="0.25">
      <c r="A72" s="35">
        <v>69</v>
      </c>
      <c r="B72" s="36" t="s">
        <v>472</v>
      </c>
      <c r="C72" s="39" t="s">
        <v>473</v>
      </c>
      <c r="D72" s="40" t="s">
        <v>49</v>
      </c>
      <c r="E72" s="38">
        <v>30.12</v>
      </c>
      <c r="F72" s="38">
        <v>27.39</v>
      </c>
      <c r="G72" s="38">
        <v>1.2048000000000001</v>
      </c>
      <c r="H72" s="38">
        <v>0</v>
      </c>
      <c r="I72" s="38">
        <v>28.915200000000002</v>
      </c>
      <c r="J72" s="43">
        <v>0.90939999999999999</v>
      </c>
    </row>
    <row r="73" spans="1:10" ht="114.75" x14ac:dyDescent="0.25">
      <c r="A73" s="35">
        <v>70</v>
      </c>
      <c r="B73" s="36" t="s">
        <v>474</v>
      </c>
      <c r="C73" s="39" t="s">
        <v>475</v>
      </c>
      <c r="D73" s="40" t="s">
        <v>49</v>
      </c>
      <c r="E73" s="38">
        <v>36.15</v>
      </c>
      <c r="F73" s="38">
        <v>32.869999999999997</v>
      </c>
      <c r="G73" s="38">
        <v>1.446</v>
      </c>
      <c r="H73" s="38">
        <v>0</v>
      </c>
      <c r="I73" s="38">
        <v>34.704000000000001</v>
      </c>
      <c r="J73" s="43">
        <v>0.90939999999999999</v>
      </c>
    </row>
    <row r="74" spans="1:10" ht="114.75" x14ac:dyDescent="0.25">
      <c r="A74" s="35">
        <v>71</v>
      </c>
      <c r="B74" s="36" t="s">
        <v>476</v>
      </c>
      <c r="C74" s="39" t="s">
        <v>477</v>
      </c>
      <c r="D74" s="40" t="s">
        <v>49</v>
      </c>
      <c r="E74" s="38">
        <v>42.65</v>
      </c>
      <c r="F74" s="38">
        <v>38.79</v>
      </c>
      <c r="G74" s="38">
        <v>1.706</v>
      </c>
      <c r="H74" s="38">
        <v>0</v>
      </c>
      <c r="I74" s="38">
        <v>40.943999999999996</v>
      </c>
      <c r="J74" s="43">
        <v>0.90959999999999996</v>
      </c>
    </row>
    <row r="75" spans="1:10" ht="114.75" x14ac:dyDescent="0.25">
      <c r="A75" s="35">
        <v>72</v>
      </c>
      <c r="B75" s="36" t="s">
        <v>478</v>
      </c>
      <c r="C75" s="39" t="s">
        <v>479</v>
      </c>
      <c r="D75" s="40" t="s">
        <v>49</v>
      </c>
      <c r="E75" s="38">
        <v>51.48</v>
      </c>
      <c r="F75" s="38">
        <v>46.81</v>
      </c>
      <c r="G75" s="38">
        <v>2.0591999999999997</v>
      </c>
      <c r="H75" s="38">
        <v>0</v>
      </c>
      <c r="I75" s="38">
        <v>49.4208</v>
      </c>
      <c r="J75" s="43">
        <v>0.90920000000000001</v>
      </c>
    </row>
    <row r="76" spans="1:10" ht="25.5" x14ac:dyDescent="0.25">
      <c r="A76" s="35">
        <v>73</v>
      </c>
      <c r="B76" s="36" t="s">
        <v>135</v>
      </c>
      <c r="C76" s="36" t="s">
        <v>480</v>
      </c>
      <c r="D76" s="41" t="s">
        <v>49</v>
      </c>
      <c r="E76" s="38">
        <v>16.399999999999999</v>
      </c>
      <c r="F76" s="38">
        <v>13.362719999999999</v>
      </c>
      <c r="G76" s="38">
        <v>0.72</v>
      </c>
      <c r="H76" s="38">
        <v>0</v>
      </c>
      <c r="I76" s="38">
        <v>15.679999999999998</v>
      </c>
      <c r="J76" s="43">
        <v>0.81480000000000008</v>
      </c>
    </row>
    <row r="77" spans="1:10" ht="38.25" x14ac:dyDescent="0.25">
      <c r="A77" s="35">
        <v>74</v>
      </c>
      <c r="B77" s="36" t="s">
        <v>136</v>
      </c>
      <c r="C77" s="36" t="s">
        <v>481</v>
      </c>
      <c r="D77" s="41" t="s">
        <v>49</v>
      </c>
      <c r="E77" s="38">
        <v>19.22</v>
      </c>
      <c r="F77" s="38">
        <v>15.424049999999999</v>
      </c>
      <c r="G77" s="38">
        <v>0.81</v>
      </c>
      <c r="H77" s="38">
        <v>0</v>
      </c>
      <c r="I77" s="38">
        <v>18.41</v>
      </c>
      <c r="J77" s="43">
        <v>0.80249999999999999</v>
      </c>
    </row>
    <row r="78" spans="1:10" x14ac:dyDescent="0.25">
      <c r="A78" s="35">
        <v>75</v>
      </c>
      <c r="B78" s="36" t="s">
        <v>137</v>
      </c>
      <c r="C78" s="36" t="s">
        <v>138</v>
      </c>
      <c r="D78" s="41" t="s">
        <v>49</v>
      </c>
      <c r="E78" s="38">
        <v>30.26</v>
      </c>
      <c r="F78" s="38">
        <v>21.832590000000003</v>
      </c>
      <c r="G78" s="38">
        <v>1.21</v>
      </c>
      <c r="H78" s="38">
        <v>0</v>
      </c>
      <c r="I78" s="38">
        <v>29.05</v>
      </c>
      <c r="J78" s="43">
        <v>0.72150000000000003</v>
      </c>
    </row>
    <row r="79" spans="1:10" x14ac:dyDescent="0.25">
      <c r="A79" s="35">
        <v>76</v>
      </c>
      <c r="B79" s="36" t="s">
        <v>139</v>
      </c>
      <c r="C79" s="36" t="s">
        <v>482</v>
      </c>
      <c r="D79" s="41" t="s">
        <v>49</v>
      </c>
      <c r="E79" s="38">
        <v>32.049999999999997</v>
      </c>
      <c r="F79" s="38">
        <v>22.896519999999995</v>
      </c>
      <c r="G79" s="38">
        <v>1.18</v>
      </c>
      <c r="H79" s="38">
        <v>0</v>
      </c>
      <c r="I79" s="38">
        <v>30.869999999999997</v>
      </c>
      <c r="J79" s="43">
        <v>0.71439999999999992</v>
      </c>
    </row>
    <row r="80" spans="1:10" x14ac:dyDescent="0.25">
      <c r="A80" s="35">
        <v>77</v>
      </c>
      <c r="B80" s="36" t="s">
        <v>140</v>
      </c>
      <c r="C80" s="36" t="s">
        <v>483</v>
      </c>
      <c r="D80" s="41" t="s">
        <v>49</v>
      </c>
      <c r="E80" s="38">
        <v>39.130000000000003</v>
      </c>
      <c r="F80" s="38">
        <v>28.314468000000002</v>
      </c>
      <c r="G80" s="38">
        <v>1.46</v>
      </c>
      <c r="H80" s="38">
        <v>0</v>
      </c>
      <c r="I80" s="38">
        <v>37.67</v>
      </c>
      <c r="J80" s="43">
        <v>0.72360000000000002</v>
      </c>
    </row>
    <row r="81" spans="1:10" x14ac:dyDescent="0.25">
      <c r="A81" s="35">
        <v>78</v>
      </c>
      <c r="B81" s="36" t="s">
        <v>141</v>
      </c>
      <c r="C81" s="36" t="s">
        <v>484</v>
      </c>
      <c r="D81" s="41" t="s">
        <v>49</v>
      </c>
      <c r="E81" s="38">
        <v>43.38</v>
      </c>
      <c r="F81" s="38">
        <v>31.563288000000004</v>
      </c>
      <c r="G81" s="38">
        <v>1.64</v>
      </c>
      <c r="H81" s="38">
        <v>0</v>
      </c>
      <c r="I81" s="38">
        <v>41.74</v>
      </c>
      <c r="J81" s="43">
        <v>0.72760000000000002</v>
      </c>
    </row>
    <row r="82" spans="1:10" x14ac:dyDescent="0.25">
      <c r="A82" s="35">
        <v>79</v>
      </c>
      <c r="B82" s="36" t="s">
        <v>142</v>
      </c>
      <c r="C82" s="36" t="s">
        <v>485</v>
      </c>
      <c r="D82" s="41" t="s">
        <v>49</v>
      </c>
      <c r="E82" s="38">
        <v>50.46</v>
      </c>
      <c r="F82" s="38">
        <v>36.982134000000009</v>
      </c>
      <c r="G82" s="38">
        <v>1.91</v>
      </c>
      <c r="H82" s="38">
        <v>0</v>
      </c>
      <c r="I82" s="38">
        <v>48.550000000000004</v>
      </c>
      <c r="J82" s="43">
        <v>0.73290000000000011</v>
      </c>
    </row>
    <row r="83" spans="1:10" x14ac:dyDescent="0.25">
      <c r="A83" s="35">
        <v>80</v>
      </c>
      <c r="B83" s="36" t="s">
        <v>143</v>
      </c>
      <c r="C83" s="36" t="s">
        <v>486</v>
      </c>
      <c r="D83" s="41" t="s">
        <v>49</v>
      </c>
      <c r="E83" s="38">
        <v>61.78</v>
      </c>
      <c r="F83" s="38">
        <v>45.636886000000004</v>
      </c>
      <c r="G83" s="38">
        <v>2.35</v>
      </c>
      <c r="H83" s="38">
        <v>0</v>
      </c>
      <c r="I83" s="38">
        <v>59.43</v>
      </c>
      <c r="J83" s="43">
        <v>0.73870000000000002</v>
      </c>
    </row>
    <row r="84" spans="1:10" x14ac:dyDescent="0.25">
      <c r="A84" s="35">
        <v>81</v>
      </c>
      <c r="B84" s="36" t="s">
        <v>144</v>
      </c>
      <c r="C84" s="36" t="s">
        <v>487</v>
      </c>
      <c r="D84" s="41" t="s">
        <v>49</v>
      </c>
      <c r="E84" s="38">
        <v>78.52</v>
      </c>
      <c r="F84" s="38">
        <v>57.641531999999998</v>
      </c>
      <c r="G84" s="38">
        <v>2.96</v>
      </c>
      <c r="H84" s="38">
        <v>0</v>
      </c>
      <c r="I84" s="38">
        <v>75.56</v>
      </c>
      <c r="J84" s="43">
        <v>0.73409999999999997</v>
      </c>
    </row>
    <row r="85" spans="1:10" x14ac:dyDescent="0.25">
      <c r="A85" s="35">
        <v>82</v>
      </c>
      <c r="B85" s="36" t="s">
        <v>145</v>
      </c>
      <c r="C85" s="36" t="s">
        <v>488</v>
      </c>
      <c r="D85" s="41" t="s">
        <v>49</v>
      </c>
      <c r="E85" s="38">
        <v>100.4</v>
      </c>
      <c r="F85" s="38">
        <v>71.956680000000006</v>
      </c>
      <c r="G85" s="38">
        <v>3.72</v>
      </c>
      <c r="H85" s="38">
        <v>0</v>
      </c>
      <c r="I85" s="38">
        <v>96.68</v>
      </c>
      <c r="J85" s="43">
        <v>0.7167</v>
      </c>
    </row>
    <row r="86" spans="1:10" ht="25.5" x14ac:dyDescent="0.25">
      <c r="A86" s="35">
        <v>83</v>
      </c>
      <c r="B86" s="36" t="s">
        <v>146</v>
      </c>
      <c r="C86" s="36" t="s">
        <v>489</v>
      </c>
      <c r="D86" s="41" t="s">
        <v>49</v>
      </c>
      <c r="E86" s="38">
        <v>1.97</v>
      </c>
      <c r="F86" s="38">
        <v>1.97</v>
      </c>
      <c r="G86" s="38">
        <v>0.1</v>
      </c>
      <c r="H86" s="38">
        <v>0</v>
      </c>
      <c r="I86" s="38">
        <v>1.8699999999999999</v>
      </c>
      <c r="J86" s="43">
        <v>1</v>
      </c>
    </row>
    <row r="87" spans="1:10" ht="25.5" x14ac:dyDescent="0.25">
      <c r="A87" s="35">
        <v>84</v>
      </c>
      <c r="B87" s="36" t="s">
        <v>147</v>
      </c>
      <c r="C87" s="36" t="s">
        <v>490</v>
      </c>
      <c r="D87" s="41" t="s">
        <v>49</v>
      </c>
      <c r="E87" s="38">
        <v>2.62</v>
      </c>
      <c r="F87" s="38">
        <v>2.62</v>
      </c>
      <c r="G87" s="38">
        <v>0.14000000000000001</v>
      </c>
      <c r="H87" s="38">
        <v>0</v>
      </c>
      <c r="I87" s="38">
        <v>2.48</v>
      </c>
      <c r="J87" s="43">
        <v>1</v>
      </c>
    </row>
    <row r="88" spans="1:10" ht="25.5" x14ac:dyDescent="0.25">
      <c r="A88" s="35">
        <v>85</v>
      </c>
      <c r="B88" s="36" t="s">
        <v>148</v>
      </c>
      <c r="C88" s="36" t="s">
        <v>491</v>
      </c>
      <c r="D88" s="41" t="s">
        <v>49</v>
      </c>
      <c r="E88" s="38">
        <v>3.94</v>
      </c>
      <c r="F88" s="38">
        <v>3.94</v>
      </c>
      <c r="G88" s="38">
        <v>0.22</v>
      </c>
      <c r="H88" s="38">
        <v>0</v>
      </c>
      <c r="I88" s="38">
        <v>3.7199999999999998</v>
      </c>
      <c r="J88" s="43">
        <v>1</v>
      </c>
    </row>
    <row r="89" spans="1:10" ht="165.75" x14ac:dyDescent="0.25">
      <c r="A89" s="35">
        <v>86</v>
      </c>
      <c r="B89" s="36" t="s">
        <v>149</v>
      </c>
      <c r="C89" s="36" t="s">
        <v>492</v>
      </c>
      <c r="D89" s="41" t="s">
        <v>49</v>
      </c>
      <c r="E89" s="38">
        <v>59.57</v>
      </c>
      <c r="F89" s="38">
        <v>8.0359929999999995</v>
      </c>
      <c r="G89" s="38">
        <v>0.42</v>
      </c>
      <c r="H89" s="38">
        <v>0</v>
      </c>
      <c r="I89" s="38">
        <v>59.15</v>
      </c>
      <c r="J89" s="43">
        <v>0.13489999999999999</v>
      </c>
    </row>
    <row r="90" spans="1:10" ht="165.75" x14ac:dyDescent="0.25">
      <c r="A90" s="35">
        <v>87</v>
      </c>
      <c r="B90" s="36" t="s">
        <v>150</v>
      </c>
      <c r="C90" s="36" t="s">
        <v>493</v>
      </c>
      <c r="D90" s="41" t="s">
        <v>49</v>
      </c>
      <c r="E90" s="38">
        <v>79.010000000000005</v>
      </c>
      <c r="F90" s="38">
        <v>8.0353170000000009</v>
      </c>
      <c r="G90" s="38">
        <v>0.42</v>
      </c>
      <c r="H90" s="38">
        <v>0</v>
      </c>
      <c r="I90" s="38">
        <v>78.59</v>
      </c>
      <c r="J90" s="43">
        <v>0.1017</v>
      </c>
    </row>
    <row r="91" spans="1:10" ht="165.75" x14ac:dyDescent="0.25">
      <c r="A91" s="35">
        <v>88</v>
      </c>
      <c r="B91" s="36" t="s">
        <v>151</v>
      </c>
      <c r="C91" s="36" t="s">
        <v>494</v>
      </c>
      <c r="D91" s="41" t="s">
        <v>49</v>
      </c>
      <c r="E91" s="38">
        <v>114.55</v>
      </c>
      <c r="F91" s="38">
        <v>8.0414099999999991</v>
      </c>
      <c r="G91" s="38">
        <v>0.42</v>
      </c>
      <c r="H91" s="38">
        <v>0</v>
      </c>
      <c r="I91" s="38">
        <v>114.13</v>
      </c>
      <c r="J91" s="43">
        <v>7.0199999999999999E-2</v>
      </c>
    </row>
    <row r="92" spans="1:10" ht="165.75" x14ac:dyDescent="0.25">
      <c r="A92" s="35">
        <v>89</v>
      </c>
      <c r="B92" s="36" t="s">
        <v>152</v>
      </c>
      <c r="C92" s="36" t="s">
        <v>495</v>
      </c>
      <c r="D92" s="41" t="s">
        <v>49</v>
      </c>
      <c r="E92" s="38">
        <v>155.78</v>
      </c>
      <c r="F92" s="38">
        <v>8.3809640000000005</v>
      </c>
      <c r="G92" s="38">
        <v>0.44</v>
      </c>
      <c r="H92" s="38">
        <v>0</v>
      </c>
      <c r="I92" s="38">
        <v>155.34</v>
      </c>
      <c r="J92" s="43">
        <v>5.3800000000000001E-2</v>
      </c>
    </row>
    <row r="93" spans="1:10" ht="165.75" x14ac:dyDescent="0.25">
      <c r="A93" s="35">
        <v>90</v>
      </c>
      <c r="B93" s="36" t="s">
        <v>153</v>
      </c>
      <c r="C93" s="36" t="s">
        <v>496</v>
      </c>
      <c r="D93" s="41" t="s">
        <v>49</v>
      </c>
      <c r="E93" s="38">
        <v>221.22</v>
      </c>
      <c r="F93" s="38">
        <v>8.583336000000001</v>
      </c>
      <c r="G93" s="38">
        <v>0.44</v>
      </c>
      <c r="H93" s="38">
        <v>0</v>
      </c>
      <c r="I93" s="38">
        <v>220.78</v>
      </c>
      <c r="J93" s="43">
        <v>3.8800000000000001E-2</v>
      </c>
    </row>
    <row r="94" spans="1:10" ht="165.75" x14ac:dyDescent="0.25">
      <c r="A94" s="35">
        <v>91</v>
      </c>
      <c r="B94" s="36" t="s">
        <v>154</v>
      </c>
      <c r="C94" s="36" t="s">
        <v>497</v>
      </c>
      <c r="D94" s="41" t="s">
        <v>49</v>
      </c>
      <c r="E94" s="38">
        <v>232.61</v>
      </c>
      <c r="F94" s="38">
        <v>8.8159190000000009</v>
      </c>
      <c r="G94" s="38">
        <v>0.46</v>
      </c>
      <c r="H94" s="38">
        <v>0</v>
      </c>
      <c r="I94" s="38">
        <v>232.15</v>
      </c>
      <c r="J94" s="43">
        <v>3.7900000000000003E-2</v>
      </c>
    </row>
    <row r="95" spans="1:10" ht="165.75" x14ac:dyDescent="0.25">
      <c r="A95" s="35">
        <v>92</v>
      </c>
      <c r="B95" s="36" t="s">
        <v>155</v>
      </c>
      <c r="C95" s="36" t="s">
        <v>498</v>
      </c>
      <c r="D95" s="41" t="s">
        <v>49</v>
      </c>
      <c r="E95" s="38">
        <v>304.51</v>
      </c>
      <c r="F95" s="38">
        <v>10.048830000000001</v>
      </c>
      <c r="G95" s="38">
        <v>0.52</v>
      </c>
      <c r="H95" s="38">
        <v>0</v>
      </c>
      <c r="I95" s="38">
        <v>303.99</v>
      </c>
      <c r="J95" s="43">
        <v>3.3000000000000002E-2</v>
      </c>
    </row>
    <row r="96" spans="1:10" ht="165.75" x14ac:dyDescent="0.25">
      <c r="A96" s="35">
        <v>93</v>
      </c>
      <c r="B96" s="36" t="s">
        <v>156</v>
      </c>
      <c r="C96" s="36" t="s">
        <v>499</v>
      </c>
      <c r="D96" s="41" t="s">
        <v>49</v>
      </c>
      <c r="E96" s="38">
        <v>324.27</v>
      </c>
      <c r="F96" s="38">
        <v>11.187315</v>
      </c>
      <c r="G96" s="38">
        <v>0.59</v>
      </c>
      <c r="H96" s="38">
        <v>0</v>
      </c>
      <c r="I96" s="38">
        <v>323.68</v>
      </c>
      <c r="J96" s="43">
        <v>3.4500000000000003E-2</v>
      </c>
    </row>
    <row r="97" spans="1:10" ht="165.75" x14ac:dyDescent="0.25">
      <c r="A97" s="35">
        <v>94</v>
      </c>
      <c r="B97" s="36" t="s">
        <v>157</v>
      </c>
      <c r="C97" s="36" t="s">
        <v>500</v>
      </c>
      <c r="D97" s="41" t="s">
        <v>49</v>
      </c>
      <c r="E97" s="38">
        <v>415.44</v>
      </c>
      <c r="F97" s="38">
        <v>12.380112</v>
      </c>
      <c r="G97" s="38">
        <v>0.64</v>
      </c>
      <c r="H97" s="38">
        <v>0</v>
      </c>
      <c r="I97" s="38">
        <v>414.8</v>
      </c>
      <c r="J97" s="43">
        <v>2.98E-2</v>
      </c>
    </row>
    <row r="98" spans="1:10" ht="165.75" x14ac:dyDescent="0.25">
      <c r="A98" s="35">
        <v>95</v>
      </c>
      <c r="B98" s="36" t="s">
        <v>158</v>
      </c>
      <c r="C98" s="36" t="s">
        <v>501</v>
      </c>
      <c r="D98" s="41" t="s">
        <v>49</v>
      </c>
      <c r="E98" s="38">
        <v>474.17</v>
      </c>
      <c r="F98" s="38">
        <v>12.707756000000002</v>
      </c>
      <c r="G98" s="38">
        <v>0.66</v>
      </c>
      <c r="H98" s="38">
        <v>0</v>
      </c>
      <c r="I98" s="38">
        <v>473.51</v>
      </c>
      <c r="J98" s="43">
        <v>2.6800000000000001E-2</v>
      </c>
    </row>
    <row r="99" spans="1:10" ht="165.75" x14ac:dyDescent="0.25">
      <c r="A99" s="35">
        <v>96</v>
      </c>
      <c r="B99" s="36" t="s">
        <v>159</v>
      </c>
      <c r="C99" s="36" t="s">
        <v>502</v>
      </c>
      <c r="D99" s="41" t="s">
        <v>49</v>
      </c>
      <c r="E99" s="38">
        <v>570.77</v>
      </c>
      <c r="F99" s="38">
        <v>13.983865</v>
      </c>
      <c r="G99" s="38">
        <v>0.74</v>
      </c>
      <c r="H99" s="38">
        <v>0</v>
      </c>
      <c r="I99" s="38">
        <v>570.03</v>
      </c>
      <c r="J99" s="43">
        <v>2.4500000000000001E-2</v>
      </c>
    </row>
    <row r="100" spans="1:10" ht="165.75" x14ac:dyDescent="0.25">
      <c r="A100" s="35">
        <v>97</v>
      </c>
      <c r="B100" s="36" t="s">
        <v>160</v>
      </c>
      <c r="C100" s="36" t="s">
        <v>503</v>
      </c>
      <c r="D100" s="41" t="s">
        <v>49</v>
      </c>
      <c r="E100" s="38">
        <v>624.62</v>
      </c>
      <c r="F100" s="38">
        <v>14.741032000000001</v>
      </c>
      <c r="G100" s="38">
        <v>0.76</v>
      </c>
      <c r="H100" s="38">
        <v>0</v>
      </c>
      <c r="I100" s="38">
        <v>623.86</v>
      </c>
      <c r="J100" s="43">
        <v>2.3599999999999999E-2</v>
      </c>
    </row>
    <row r="101" spans="1:10" ht="165.75" x14ac:dyDescent="0.25">
      <c r="A101" s="35">
        <v>98</v>
      </c>
      <c r="B101" s="36" t="s">
        <v>161</v>
      </c>
      <c r="C101" s="36" t="s">
        <v>504</v>
      </c>
      <c r="D101" s="41" t="s">
        <v>49</v>
      </c>
      <c r="E101" s="38">
        <v>696.09</v>
      </c>
      <c r="F101" s="38">
        <v>15.662025</v>
      </c>
      <c r="G101" s="38">
        <v>0.81</v>
      </c>
      <c r="H101" s="38">
        <v>0</v>
      </c>
      <c r="I101" s="38">
        <v>695.28000000000009</v>
      </c>
      <c r="J101" s="43">
        <v>2.2499999999999999E-2</v>
      </c>
    </row>
    <row r="102" spans="1:10" ht="165.75" x14ac:dyDescent="0.25">
      <c r="A102" s="35">
        <v>99</v>
      </c>
      <c r="B102" s="36" t="s">
        <v>162</v>
      </c>
      <c r="C102" s="36" t="s">
        <v>505</v>
      </c>
      <c r="D102" s="41" t="s">
        <v>49</v>
      </c>
      <c r="E102" s="38">
        <v>787.4</v>
      </c>
      <c r="F102" s="38">
        <v>25.1968</v>
      </c>
      <c r="G102" s="38">
        <v>1.29</v>
      </c>
      <c r="H102" s="38">
        <v>0</v>
      </c>
      <c r="I102" s="38">
        <v>786.11</v>
      </c>
      <c r="J102" s="43">
        <v>3.2000000000000001E-2</v>
      </c>
    </row>
    <row r="103" spans="1:10" ht="165.75" x14ac:dyDescent="0.25">
      <c r="A103" s="35">
        <v>100</v>
      </c>
      <c r="B103" s="36" t="s">
        <v>163</v>
      </c>
      <c r="C103" s="36" t="s">
        <v>506</v>
      </c>
      <c r="D103" s="41" t="s">
        <v>49</v>
      </c>
      <c r="E103" s="38">
        <v>1354.48</v>
      </c>
      <c r="F103" s="38">
        <v>31.694831999999998</v>
      </c>
      <c r="G103" s="38">
        <v>1.61</v>
      </c>
      <c r="H103" s="38">
        <v>0</v>
      </c>
      <c r="I103" s="38">
        <v>1352.8700000000001</v>
      </c>
      <c r="J103" s="43">
        <v>2.3399999999999997E-2</v>
      </c>
    </row>
    <row r="104" spans="1:10" ht="165.75" x14ac:dyDescent="0.25">
      <c r="A104" s="35">
        <v>101</v>
      </c>
      <c r="B104" s="36" t="s">
        <v>164</v>
      </c>
      <c r="C104" s="36" t="s">
        <v>507</v>
      </c>
      <c r="D104" s="41" t="s">
        <v>49</v>
      </c>
      <c r="E104" s="38">
        <v>1624.44</v>
      </c>
      <c r="F104" s="38">
        <v>35.412792000000003</v>
      </c>
      <c r="G104" s="38">
        <v>1.81</v>
      </c>
      <c r="H104" s="38">
        <v>0</v>
      </c>
      <c r="I104" s="38">
        <v>1622.63</v>
      </c>
      <c r="J104" s="43">
        <v>2.18E-2</v>
      </c>
    </row>
    <row r="105" spans="1:10" ht="165.75" x14ac:dyDescent="0.25">
      <c r="A105" s="35">
        <v>102</v>
      </c>
      <c r="B105" s="36" t="s">
        <v>165</v>
      </c>
      <c r="C105" s="36" t="s">
        <v>508</v>
      </c>
      <c r="D105" s="41" t="s">
        <v>49</v>
      </c>
      <c r="E105" s="38">
        <v>1971.75</v>
      </c>
      <c r="F105" s="38">
        <v>42.195450000000008</v>
      </c>
      <c r="G105" s="38">
        <v>2.17</v>
      </c>
      <c r="H105" s="38">
        <v>0</v>
      </c>
      <c r="I105" s="38">
        <v>1969.58</v>
      </c>
      <c r="J105" s="43">
        <v>2.1400000000000002E-2</v>
      </c>
    </row>
    <row r="106" spans="1:10" ht="165.75" x14ac:dyDescent="0.25">
      <c r="A106" s="35">
        <v>103</v>
      </c>
      <c r="B106" s="36" t="s">
        <v>166</v>
      </c>
      <c r="C106" s="36" t="s">
        <v>509</v>
      </c>
      <c r="D106" s="41" t="s">
        <v>49</v>
      </c>
      <c r="E106" s="38">
        <v>2171.5</v>
      </c>
      <c r="F106" s="38">
        <v>46.470100000000002</v>
      </c>
      <c r="G106" s="38">
        <v>2.4</v>
      </c>
      <c r="H106" s="38">
        <v>0</v>
      </c>
      <c r="I106" s="38">
        <v>2169.1</v>
      </c>
      <c r="J106" s="43">
        <v>2.1400000000000002E-2</v>
      </c>
    </row>
    <row r="107" spans="1:10" ht="165.75" x14ac:dyDescent="0.25">
      <c r="A107" s="35">
        <v>104</v>
      </c>
      <c r="B107" s="36" t="s">
        <v>167</v>
      </c>
      <c r="C107" s="36" t="s">
        <v>510</v>
      </c>
      <c r="D107" s="41" t="s">
        <v>49</v>
      </c>
      <c r="E107" s="38">
        <v>2341.6999999999998</v>
      </c>
      <c r="F107" s="38">
        <v>52.454080000000005</v>
      </c>
      <c r="G107" s="38">
        <v>2.7</v>
      </c>
      <c r="H107" s="38">
        <v>0</v>
      </c>
      <c r="I107" s="38">
        <v>2339</v>
      </c>
      <c r="J107" s="43">
        <v>2.2400000000000003E-2</v>
      </c>
    </row>
    <row r="108" spans="1:10" ht="165.75" x14ac:dyDescent="0.25">
      <c r="A108" s="35">
        <v>105</v>
      </c>
      <c r="B108" s="36" t="s">
        <v>168</v>
      </c>
      <c r="C108" s="36" t="s">
        <v>511</v>
      </c>
      <c r="D108" s="41" t="s">
        <v>49</v>
      </c>
      <c r="E108" s="38">
        <v>2737.29</v>
      </c>
      <c r="F108" s="38">
        <v>56.661902999999995</v>
      </c>
      <c r="G108" s="38">
        <v>2.92</v>
      </c>
      <c r="H108" s="38">
        <v>0</v>
      </c>
      <c r="I108" s="38">
        <v>2734.37</v>
      </c>
      <c r="J108" s="43">
        <v>2.07E-2</v>
      </c>
    </row>
    <row r="109" spans="1:10" ht="165.75" x14ac:dyDescent="0.25">
      <c r="A109" s="35">
        <v>106</v>
      </c>
      <c r="B109" s="36" t="s">
        <v>169</v>
      </c>
      <c r="C109" s="36" t="s">
        <v>512</v>
      </c>
      <c r="D109" s="41" t="s">
        <v>49</v>
      </c>
      <c r="E109" s="38">
        <v>2865.85</v>
      </c>
      <c r="F109" s="38">
        <v>63.621870000000001</v>
      </c>
      <c r="G109" s="38">
        <v>3.27</v>
      </c>
      <c r="H109" s="38">
        <v>0</v>
      </c>
      <c r="I109" s="38">
        <v>2862.58</v>
      </c>
      <c r="J109" s="43">
        <v>2.2200000000000001E-2</v>
      </c>
    </row>
    <row r="110" spans="1:10" ht="25.5" x14ac:dyDescent="0.25">
      <c r="A110" s="35">
        <v>107</v>
      </c>
      <c r="B110" s="36" t="s">
        <v>170</v>
      </c>
      <c r="C110" s="36" t="s">
        <v>513</v>
      </c>
      <c r="D110" s="41" t="s">
        <v>60</v>
      </c>
      <c r="E110" s="38">
        <v>15.21</v>
      </c>
      <c r="F110" s="38">
        <v>10.872108000000001</v>
      </c>
      <c r="G110" s="38">
        <v>0.6</v>
      </c>
      <c r="H110" s="38">
        <v>0</v>
      </c>
      <c r="I110" s="38">
        <v>14.610000000000001</v>
      </c>
      <c r="J110" s="43">
        <v>0.71479999999999999</v>
      </c>
    </row>
    <row r="111" spans="1:10" ht="38.25" x14ac:dyDescent="0.25">
      <c r="A111" s="35">
        <v>108</v>
      </c>
      <c r="B111" s="36" t="s">
        <v>171</v>
      </c>
      <c r="C111" s="36" t="s">
        <v>514</v>
      </c>
      <c r="D111" s="41" t="s">
        <v>60</v>
      </c>
      <c r="E111" s="38">
        <v>36.75</v>
      </c>
      <c r="F111" s="38">
        <v>26.30565</v>
      </c>
      <c r="G111" s="38">
        <v>1.43</v>
      </c>
      <c r="H111" s="38">
        <v>0</v>
      </c>
      <c r="I111" s="38">
        <v>35.32</v>
      </c>
      <c r="J111" s="43">
        <v>0.71579999999999999</v>
      </c>
    </row>
    <row r="112" spans="1:10" ht="38.25" x14ac:dyDescent="0.25">
      <c r="A112" s="35">
        <v>109</v>
      </c>
      <c r="B112" s="36" t="s">
        <v>172</v>
      </c>
      <c r="C112" s="36" t="s">
        <v>515</v>
      </c>
      <c r="D112" s="41" t="s">
        <v>60</v>
      </c>
      <c r="E112" s="38">
        <v>42.42</v>
      </c>
      <c r="F112" s="38">
        <v>29.800050000000002</v>
      </c>
      <c r="G112" s="38">
        <v>1.62</v>
      </c>
      <c r="H112" s="38">
        <v>0</v>
      </c>
      <c r="I112" s="38">
        <v>40.800000000000004</v>
      </c>
      <c r="J112" s="43">
        <v>0.70250000000000001</v>
      </c>
    </row>
    <row r="113" spans="1:10" ht="25.5" x14ac:dyDescent="0.25">
      <c r="A113" s="35">
        <v>110</v>
      </c>
      <c r="B113" s="36" t="s">
        <v>516</v>
      </c>
      <c r="C113" s="36" t="s">
        <v>517</v>
      </c>
      <c r="D113" s="41" t="s">
        <v>60</v>
      </c>
      <c r="E113" s="38">
        <v>13.652000000000001</v>
      </c>
      <c r="F113" s="38">
        <v>13.652000000000001</v>
      </c>
      <c r="G113" s="38">
        <v>0.72800000000000009</v>
      </c>
      <c r="H113" s="38">
        <v>0</v>
      </c>
      <c r="I113" s="38">
        <v>12.924000000000001</v>
      </c>
      <c r="J113" s="43">
        <v>1</v>
      </c>
    </row>
    <row r="114" spans="1:10" ht="25.5" x14ac:dyDescent="0.25">
      <c r="A114" s="35">
        <v>111</v>
      </c>
      <c r="B114" s="36" t="s">
        <v>173</v>
      </c>
      <c r="C114" s="36" t="s">
        <v>518</v>
      </c>
      <c r="D114" s="41" t="s">
        <v>60</v>
      </c>
      <c r="E114" s="38">
        <v>9.7100000000000009</v>
      </c>
      <c r="F114" s="38">
        <v>9.249746</v>
      </c>
      <c r="G114" s="38">
        <v>0.5</v>
      </c>
      <c r="H114" s="38">
        <v>0</v>
      </c>
      <c r="I114" s="38">
        <v>9.2100000000000009</v>
      </c>
      <c r="J114" s="43">
        <v>0.9526</v>
      </c>
    </row>
    <row r="115" spans="1:10" ht="38.25" x14ac:dyDescent="0.25">
      <c r="A115" s="35">
        <v>112</v>
      </c>
      <c r="B115" s="36" t="s">
        <v>174</v>
      </c>
      <c r="C115" s="36" t="s">
        <v>519</v>
      </c>
      <c r="D115" s="41" t="s">
        <v>60</v>
      </c>
      <c r="E115" s="38">
        <v>35.44</v>
      </c>
      <c r="F115" s="38">
        <v>24.999375999999998</v>
      </c>
      <c r="G115" s="38">
        <v>1.35</v>
      </c>
      <c r="H115" s="38">
        <v>0</v>
      </c>
      <c r="I115" s="38">
        <v>34.089999999999996</v>
      </c>
      <c r="J115" s="43">
        <v>0.70540000000000003</v>
      </c>
    </row>
    <row r="116" spans="1:10" ht="38.25" x14ac:dyDescent="0.25">
      <c r="A116" s="35">
        <v>113</v>
      </c>
      <c r="B116" s="36" t="s">
        <v>175</v>
      </c>
      <c r="C116" s="36" t="s">
        <v>520</v>
      </c>
      <c r="D116" s="41" t="s">
        <v>60</v>
      </c>
      <c r="E116" s="38">
        <v>40.450000000000003</v>
      </c>
      <c r="F116" s="38">
        <v>27.829599999999999</v>
      </c>
      <c r="G116" s="38">
        <v>1.5</v>
      </c>
      <c r="H116" s="38">
        <v>0</v>
      </c>
      <c r="I116" s="38">
        <v>38.950000000000003</v>
      </c>
      <c r="J116" s="43">
        <v>0.68799999999999994</v>
      </c>
    </row>
    <row r="117" spans="1:10" ht="25.5" x14ac:dyDescent="0.25">
      <c r="A117" s="35">
        <v>114</v>
      </c>
      <c r="B117" s="36" t="s">
        <v>521</v>
      </c>
      <c r="C117" s="36" t="s">
        <v>522</v>
      </c>
      <c r="D117" s="41" t="s">
        <v>60</v>
      </c>
      <c r="E117" s="38">
        <v>10.239000000000001</v>
      </c>
      <c r="F117" s="38">
        <v>10.238999999999999</v>
      </c>
      <c r="G117" s="38">
        <v>0.54600000000000004</v>
      </c>
      <c r="H117" s="38">
        <v>0</v>
      </c>
      <c r="I117" s="38">
        <v>9.6930000000000014</v>
      </c>
      <c r="J117" s="43">
        <v>0.99999999999999978</v>
      </c>
    </row>
    <row r="118" spans="1:10" ht="25.5" x14ac:dyDescent="0.25">
      <c r="A118" s="35">
        <v>115</v>
      </c>
      <c r="B118" s="36" t="s">
        <v>176</v>
      </c>
      <c r="C118" s="36" t="s">
        <v>523</v>
      </c>
      <c r="D118" s="41" t="s">
        <v>60</v>
      </c>
      <c r="E118" s="38">
        <v>34.200000000000003</v>
      </c>
      <c r="F118" s="38">
        <v>32.907240000000002</v>
      </c>
      <c r="G118" s="38">
        <v>1.83</v>
      </c>
      <c r="H118" s="38">
        <v>0</v>
      </c>
      <c r="I118" s="38">
        <v>32.370000000000005</v>
      </c>
      <c r="J118" s="43">
        <v>0.96219999999999994</v>
      </c>
    </row>
    <row r="119" spans="1:10" ht="25.5" x14ac:dyDescent="0.25">
      <c r="A119" s="35">
        <v>116</v>
      </c>
      <c r="B119" s="36" t="s">
        <v>177</v>
      </c>
      <c r="C119" s="36" t="s">
        <v>524</v>
      </c>
      <c r="D119" s="41" t="s">
        <v>60</v>
      </c>
      <c r="E119" s="38">
        <v>34.89</v>
      </c>
      <c r="F119" s="38">
        <v>32.245338000000004</v>
      </c>
      <c r="G119" s="38">
        <v>1.75</v>
      </c>
      <c r="H119" s="38">
        <v>0</v>
      </c>
      <c r="I119" s="38">
        <v>33.14</v>
      </c>
      <c r="J119" s="43">
        <v>0.92420000000000002</v>
      </c>
    </row>
    <row r="120" spans="1:10" ht="25.5" x14ac:dyDescent="0.25">
      <c r="A120" s="35">
        <v>117</v>
      </c>
      <c r="B120" s="36" t="s">
        <v>178</v>
      </c>
      <c r="C120" s="36" t="s">
        <v>525</v>
      </c>
      <c r="D120" s="41" t="s">
        <v>60</v>
      </c>
      <c r="E120" s="38">
        <v>41.68</v>
      </c>
      <c r="F120" s="38">
        <v>38.816583999999999</v>
      </c>
      <c r="G120" s="38">
        <v>2.11</v>
      </c>
      <c r="H120" s="38">
        <v>0</v>
      </c>
      <c r="I120" s="38">
        <v>39.57</v>
      </c>
      <c r="J120" s="43">
        <v>0.93129999999999991</v>
      </c>
    </row>
    <row r="121" spans="1:10" ht="25.5" x14ac:dyDescent="0.25">
      <c r="A121" s="35">
        <v>118</v>
      </c>
      <c r="B121" s="36" t="s">
        <v>179</v>
      </c>
      <c r="C121" s="36" t="s">
        <v>526</v>
      </c>
      <c r="D121" s="41" t="s">
        <v>60</v>
      </c>
      <c r="E121" s="38">
        <v>45.19</v>
      </c>
      <c r="F121" s="38">
        <v>42.112560999999992</v>
      </c>
      <c r="G121" s="38">
        <v>2.2999999999999998</v>
      </c>
      <c r="H121" s="38">
        <v>0</v>
      </c>
      <c r="I121" s="38">
        <v>42.89</v>
      </c>
      <c r="J121" s="43">
        <v>0.93189999999999995</v>
      </c>
    </row>
    <row r="122" spans="1:10" ht="25.5" x14ac:dyDescent="0.25">
      <c r="A122" s="35">
        <v>119</v>
      </c>
      <c r="B122" s="36" t="s">
        <v>180</v>
      </c>
      <c r="C122" s="36" t="s">
        <v>527</v>
      </c>
      <c r="D122" s="41" t="s">
        <v>60</v>
      </c>
      <c r="E122" s="38">
        <v>48.71</v>
      </c>
      <c r="F122" s="38">
        <v>45.412333000000004</v>
      </c>
      <c r="G122" s="38">
        <v>2.48</v>
      </c>
      <c r="H122" s="38">
        <v>0</v>
      </c>
      <c r="I122" s="38">
        <v>46.230000000000004</v>
      </c>
      <c r="J122" s="43">
        <v>0.93230000000000002</v>
      </c>
    </row>
    <row r="123" spans="1:10" ht="25.5" x14ac:dyDescent="0.25">
      <c r="A123" s="35">
        <v>120</v>
      </c>
      <c r="B123" s="35" t="s">
        <v>528</v>
      </c>
      <c r="C123" s="36" t="s">
        <v>181</v>
      </c>
      <c r="D123" s="37" t="s">
        <v>60</v>
      </c>
      <c r="E123" s="38">
        <v>345.54107200000004</v>
      </c>
      <c r="F123" s="38">
        <v>173.46155230000002</v>
      </c>
      <c r="G123" s="38">
        <v>8.9799999999999986</v>
      </c>
      <c r="H123" s="38">
        <v>0</v>
      </c>
      <c r="I123" s="38">
        <v>336.56107200000002</v>
      </c>
      <c r="J123" s="43">
        <v>0.50199980944667555</v>
      </c>
    </row>
    <row r="124" spans="1:10" ht="25.5" x14ac:dyDescent="0.25">
      <c r="A124" s="35">
        <v>121</v>
      </c>
      <c r="B124" s="35" t="s">
        <v>529</v>
      </c>
      <c r="C124" s="36" t="s">
        <v>182</v>
      </c>
      <c r="D124" s="37" t="s">
        <v>60</v>
      </c>
      <c r="E124" s="38">
        <v>530.9713885000001</v>
      </c>
      <c r="F124" s="38">
        <v>208.00062460000001</v>
      </c>
      <c r="G124" s="38">
        <v>11.317</v>
      </c>
      <c r="H124" s="38">
        <v>0</v>
      </c>
      <c r="I124" s="38">
        <v>519.6543885000001</v>
      </c>
      <c r="J124" s="43">
        <v>0.39173603155455139</v>
      </c>
    </row>
    <row r="125" spans="1:10" ht="25.5" x14ac:dyDescent="0.25">
      <c r="A125" s="35">
        <v>122</v>
      </c>
      <c r="B125" s="35" t="s">
        <v>530</v>
      </c>
      <c r="C125" s="36" t="s">
        <v>183</v>
      </c>
      <c r="D125" s="37" t="s">
        <v>60</v>
      </c>
      <c r="E125" s="38">
        <v>847.08415100000013</v>
      </c>
      <c r="F125" s="38">
        <v>258.14421519999996</v>
      </c>
      <c r="G125" s="38">
        <v>13.934000000000001</v>
      </c>
      <c r="H125" s="38">
        <v>0</v>
      </c>
      <c r="I125" s="38">
        <v>833.15015100000016</v>
      </c>
      <c r="J125" s="43">
        <v>0.30474447538093524</v>
      </c>
    </row>
    <row r="126" spans="1:10" ht="25.5" x14ac:dyDescent="0.25">
      <c r="A126" s="35">
        <v>123</v>
      </c>
      <c r="B126" s="35" t="s">
        <v>531</v>
      </c>
      <c r="C126" s="36" t="s">
        <v>184</v>
      </c>
      <c r="D126" s="37" t="s">
        <v>60</v>
      </c>
      <c r="E126" s="38">
        <v>310.99268999999998</v>
      </c>
      <c r="F126" s="38">
        <v>166.0234403</v>
      </c>
      <c r="G126" s="38">
        <v>8.6159999999999997</v>
      </c>
      <c r="H126" s="38">
        <v>0</v>
      </c>
      <c r="I126" s="38">
        <v>302.37669</v>
      </c>
      <c r="J126" s="43">
        <v>0.53384997666665412</v>
      </c>
    </row>
    <row r="127" spans="1:10" ht="25.5" x14ac:dyDescent="0.25">
      <c r="A127" s="35">
        <v>124</v>
      </c>
      <c r="B127" s="35" t="s">
        <v>532</v>
      </c>
      <c r="C127" s="36" t="s">
        <v>185</v>
      </c>
      <c r="D127" s="37" t="s">
        <v>60</v>
      </c>
      <c r="E127" s="38">
        <v>414.13593749999995</v>
      </c>
      <c r="F127" s="38">
        <v>157.17890259999999</v>
      </c>
      <c r="G127" s="38">
        <v>8.077</v>
      </c>
      <c r="H127" s="38">
        <v>0</v>
      </c>
      <c r="I127" s="38">
        <v>406.05893749999996</v>
      </c>
      <c r="J127" s="43">
        <v>0.37953456429991661</v>
      </c>
    </row>
    <row r="128" spans="1:10" ht="25.5" x14ac:dyDescent="0.25">
      <c r="A128" s="35">
        <v>125</v>
      </c>
      <c r="B128" s="35" t="s">
        <v>533</v>
      </c>
      <c r="C128" s="36" t="s">
        <v>186</v>
      </c>
      <c r="D128" s="37" t="s">
        <v>60</v>
      </c>
      <c r="E128" s="38">
        <v>681.53987499999994</v>
      </c>
      <c r="F128" s="38">
        <v>202.3919046</v>
      </c>
      <c r="G128" s="38">
        <v>10.512</v>
      </c>
      <c r="H128" s="38">
        <v>0</v>
      </c>
      <c r="I128" s="38">
        <v>671.02787499999999</v>
      </c>
      <c r="J128" s="43">
        <v>0.2969626752946774</v>
      </c>
    </row>
    <row r="129" spans="1:10" ht="25.5" x14ac:dyDescent="0.25">
      <c r="A129" s="35">
        <v>126</v>
      </c>
      <c r="B129" s="35" t="s">
        <v>534</v>
      </c>
      <c r="C129" s="36" t="s">
        <v>188</v>
      </c>
      <c r="D129" s="37" t="s">
        <v>189</v>
      </c>
      <c r="E129" s="38">
        <v>157.33683100000002</v>
      </c>
      <c r="F129" s="38">
        <v>40.002778360000001</v>
      </c>
      <c r="G129" s="38">
        <v>2.1752000000000002</v>
      </c>
      <c r="H129" s="38">
        <v>0</v>
      </c>
      <c r="I129" s="38">
        <v>155.16163100000003</v>
      </c>
      <c r="J129" s="43">
        <v>0.25424929500454979</v>
      </c>
    </row>
    <row r="130" spans="1:10" ht="25.5" x14ac:dyDescent="0.25">
      <c r="A130" s="35">
        <v>127</v>
      </c>
      <c r="B130" s="35" t="s">
        <v>535</v>
      </c>
      <c r="C130" s="36" t="s">
        <v>190</v>
      </c>
      <c r="D130" s="37" t="s">
        <v>189</v>
      </c>
      <c r="E130" s="38">
        <v>133.60107500000001</v>
      </c>
      <c r="F130" s="38">
        <v>39.494418119999999</v>
      </c>
      <c r="G130" s="38">
        <v>2.0842000000000005</v>
      </c>
      <c r="H130" s="38">
        <v>0</v>
      </c>
      <c r="I130" s="38">
        <v>131.516875</v>
      </c>
      <c r="J130" s="43">
        <v>0.2956145234609826</v>
      </c>
    </row>
    <row r="131" spans="1:10" x14ac:dyDescent="0.25">
      <c r="A131" s="35">
        <v>128</v>
      </c>
      <c r="B131" s="35" t="s">
        <v>536</v>
      </c>
      <c r="C131" s="36" t="s">
        <v>187</v>
      </c>
      <c r="D131" s="37" t="s">
        <v>60</v>
      </c>
      <c r="E131" s="38">
        <v>178.85999999999999</v>
      </c>
      <c r="F131" s="38">
        <v>157.11405999999999</v>
      </c>
      <c r="G131" s="38">
        <v>2.73</v>
      </c>
      <c r="H131" s="38">
        <v>0</v>
      </c>
      <c r="I131" s="38">
        <v>176.13</v>
      </c>
      <c r="J131" s="43">
        <v>0.87841921055574201</v>
      </c>
    </row>
    <row r="132" spans="1:10" x14ac:dyDescent="0.25">
      <c r="A132" s="35">
        <v>129</v>
      </c>
      <c r="B132" s="35" t="s">
        <v>537</v>
      </c>
      <c r="C132" s="36" t="s">
        <v>538</v>
      </c>
      <c r="D132" s="37" t="s">
        <v>60</v>
      </c>
      <c r="E132" s="38">
        <v>76.710000000000008</v>
      </c>
      <c r="F132" s="38">
        <v>65.197320000000005</v>
      </c>
      <c r="G132" s="38">
        <v>3.64</v>
      </c>
      <c r="H132" s="38">
        <v>0</v>
      </c>
      <c r="I132" s="38">
        <v>73.070000000000007</v>
      </c>
      <c r="J132" s="43">
        <v>0.84991943684004689</v>
      </c>
    </row>
    <row r="133" spans="1:10" x14ac:dyDescent="0.25">
      <c r="A133" s="35">
        <v>130</v>
      </c>
      <c r="B133" s="35" t="s">
        <v>539</v>
      </c>
      <c r="C133" s="36" t="s">
        <v>191</v>
      </c>
      <c r="D133" s="37" t="s">
        <v>60</v>
      </c>
      <c r="E133" s="38">
        <v>116.71250000000001</v>
      </c>
      <c r="F133" s="38">
        <v>111.89751025000001</v>
      </c>
      <c r="G133" s="38">
        <v>6.8250000000000002</v>
      </c>
      <c r="H133" s="38">
        <v>0</v>
      </c>
      <c r="I133" s="38">
        <v>109.8875</v>
      </c>
      <c r="J133" s="43">
        <v>0.95874486665952663</v>
      </c>
    </row>
    <row r="134" spans="1:10" ht="25.5" x14ac:dyDescent="0.25">
      <c r="A134" s="35">
        <v>131</v>
      </c>
      <c r="B134" s="36" t="s">
        <v>540</v>
      </c>
      <c r="C134" s="36" t="s">
        <v>541</v>
      </c>
      <c r="D134" s="41" t="s">
        <v>49</v>
      </c>
      <c r="E134" s="38">
        <v>74.87</v>
      </c>
      <c r="F134" s="38">
        <v>64.103694000000004</v>
      </c>
      <c r="G134" s="38">
        <v>3.4</v>
      </c>
      <c r="H134" s="38">
        <v>0</v>
      </c>
      <c r="I134" s="38">
        <v>71.47</v>
      </c>
      <c r="J134" s="43">
        <v>0.85620000000000007</v>
      </c>
    </row>
    <row r="135" spans="1:10" ht="25.5" x14ac:dyDescent="0.25">
      <c r="A135" s="35">
        <v>132</v>
      </c>
      <c r="B135" s="36" t="s">
        <v>192</v>
      </c>
      <c r="C135" s="36" t="s">
        <v>542</v>
      </c>
      <c r="D135" s="41" t="s">
        <v>60</v>
      </c>
      <c r="E135" s="38">
        <v>92.98</v>
      </c>
      <c r="F135" s="38">
        <v>85.578792000000007</v>
      </c>
      <c r="G135" s="38">
        <v>4.37</v>
      </c>
      <c r="H135" s="38">
        <v>0</v>
      </c>
      <c r="I135" s="38">
        <v>88.61</v>
      </c>
      <c r="J135" s="43">
        <v>0.92040000000000011</v>
      </c>
    </row>
    <row r="136" spans="1:10" ht="25.5" x14ac:dyDescent="0.25">
      <c r="A136" s="35">
        <v>133</v>
      </c>
      <c r="B136" s="36" t="s">
        <v>193</v>
      </c>
      <c r="C136" s="36" t="s">
        <v>543</v>
      </c>
      <c r="D136" s="41" t="s">
        <v>60</v>
      </c>
      <c r="E136" s="38">
        <v>169.4</v>
      </c>
      <c r="F136" s="38">
        <v>160.81142</v>
      </c>
      <c r="G136" s="38">
        <v>8.19</v>
      </c>
      <c r="H136" s="38">
        <v>0</v>
      </c>
      <c r="I136" s="38">
        <v>161.21</v>
      </c>
      <c r="J136" s="43">
        <v>0.94930000000000003</v>
      </c>
    </row>
    <row r="137" spans="1:10" ht="25.5" x14ac:dyDescent="0.25">
      <c r="A137" s="35">
        <v>134</v>
      </c>
      <c r="B137" s="36" t="s">
        <v>194</v>
      </c>
      <c r="C137" s="36" t="s">
        <v>544</v>
      </c>
      <c r="D137" s="41" t="s">
        <v>60</v>
      </c>
      <c r="E137" s="38">
        <v>200.83</v>
      </c>
      <c r="F137" s="38">
        <v>189.262192</v>
      </c>
      <c r="G137" s="38">
        <v>9.65</v>
      </c>
      <c r="H137" s="38">
        <v>0</v>
      </c>
      <c r="I137" s="38">
        <v>191.18</v>
      </c>
      <c r="J137" s="43">
        <v>0.9423999999999999</v>
      </c>
    </row>
    <row r="138" spans="1:10" ht="25.5" x14ac:dyDescent="0.25">
      <c r="A138" s="35">
        <v>135</v>
      </c>
      <c r="B138" s="36" t="s">
        <v>195</v>
      </c>
      <c r="C138" s="36" t="s">
        <v>545</v>
      </c>
      <c r="D138" s="41" t="s">
        <v>60</v>
      </c>
      <c r="E138" s="38">
        <v>216.99</v>
      </c>
      <c r="F138" s="38">
        <v>196.70143500000003</v>
      </c>
      <c r="G138" s="38">
        <v>10.01</v>
      </c>
      <c r="H138" s="38">
        <v>0</v>
      </c>
      <c r="I138" s="38">
        <v>206.98000000000002</v>
      </c>
      <c r="J138" s="43">
        <v>0.90650000000000008</v>
      </c>
    </row>
    <row r="139" spans="1:10" ht="38.25" x14ac:dyDescent="0.25">
      <c r="A139" s="35">
        <v>136</v>
      </c>
      <c r="B139" s="36" t="s">
        <v>196</v>
      </c>
      <c r="C139" s="36" t="s">
        <v>546</v>
      </c>
      <c r="D139" s="41" t="s">
        <v>60</v>
      </c>
      <c r="E139" s="38">
        <v>353.27</v>
      </c>
      <c r="F139" s="38">
        <v>226.410743</v>
      </c>
      <c r="G139" s="38">
        <v>11.38</v>
      </c>
      <c r="H139" s="38">
        <v>0</v>
      </c>
      <c r="I139" s="38">
        <v>341.89</v>
      </c>
      <c r="J139" s="43">
        <v>0.64090000000000003</v>
      </c>
    </row>
    <row r="140" spans="1:10" ht="38.25" x14ac:dyDescent="0.25">
      <c r="A140" s="35">
        <v>137</v>
      </c>
      <c r="B140" s="36" t="s">
        <v>197</v>
      </c>
      <c r="C140" s="36" t="s">
        <v>547</v>
      </c>
      <c r="D140" s="41" t="s">
        <v>60</v>
      </c>
      <c r="E140" s="38">
        <v>420.41</v>
      </c>
      <c r="F140" s="38">
        <v>280.91796199999999</v>
      </c>
      <c r="G140" s="38">
        <v>14.11</v>
      </c>
      <c r="H140" s="38">
        <v>0</v>
      </c>
      <c r="I140" s="38">
        <v>406.3</v>
      </c>
      <c r="J140" s="43">
        <v>0.66819999999999991</v>
      </c>
    </row>
    <row r="141" spans="1:10" ht="38.25" x14ac:dyDescent="0.25">
      <c r="A141" s="35">
        <v>138</v>
      </c>
      <c r="B141" s="36" t="s">
        <v>198</v>
      </c>
      <c r="C141" s="36" t="s">
        <v>548</v>
      </c>
      <c r="D141" s="41" t="s">
        <v>60</v>
      </c>
      <c r="E141" s="38">
        <v>467.67</v>
      </c>
      <c r="F141" s="38">
        <v>321.33605699999998</v>
      </c>
      <c r="G141" s="38">
        <v>16.22</v>
      </c>
      <c r="H141" s="38">
        <v>0</v>
      </c>
      <c r="I141" s="38">
        <v>451.45000000000005</v>
      </c>
      <c r="J141" s="43">
        <v>0.68709999999999993</v>
      </c>
    </row>
    <row r="142" spans="1:10" x14ac:dyDescent="0.25">
      <c r="A142" s="35">
        <v>139</v>
      </c>
      <c r="B142" s="35" t="s">
        <v>549</v>
      </c>
      <c r="C142" s="36" t="s">
        <v>199</v>
      </c>
      <c r="D142" s="37" t="s">
        <v>60</v>
      </c>
      <c r="E142" s="38">
        <v>15.167600000000004</v>
      </c>
      <c r="F142" s="38">
        <v>7.3164640000000016</v>
      </c>
      <c r="G142" s="38">
        <v>0.54600000000000004</v>
      </c>
      <c r="H142" s="38">
        <v>0</v>
      </c>
      <c r="I142" s="38">
        <v>14.621600000000004</v>
      </c>
      <c r="J142" s="43">
        <v>0.48237453519343865</v>
      </c>
    </row>
    <row r="143" spans="1:10" x14ac:dyDescent="0.25">
      <c r="A143" s="35">
        <v>140</v>
      </c>
      <c r="B143" s="35" t="s">
        <v>550</v>
      </c>
      <c r="C143" s="36" t="s">
        <v>200</v>
      </c>
      <c r="D143" s="37" t="s">
        <v>60</v>
      </c>
      <c r="E143" s="38">
        <v>18.142999999999997</v>
      </c>
      <c r="F143" s="38">
        <v>12.918464000000002</v>
      </c>
      <c r="G143" s="38">
        <v>0.91000000000000014</v>
      </c>
      <c r="H143" s="38">
        <v>0</v>
      </c>
      <c r="I143" s="38">
        <v>17.232999999999997</v>
      </c>
      <c r="J143" s="43">
        <v>0.71203571625420292</v>
      </c>
    </row>
    <row r="144" spans="1:10" ht="25.5" x14ac:dyDescent="0.25">
      <c r="A144" s="35">
        <v>141</v>
      </c>
      <c r="B144" s="35" t="s">
        <v>551</v>
      </c>
      <c r="C144" s="36" t="s">
        <v>201</v>
      </c>
      <c r="D144" s="37" t="s">
        <v>60</v>
      </c>
      <c r="E144" s="38">
        <v>123.56000000000002</v>
      </c>
      <c r="F144" s="38">
        <v>97.43732</v>
      </c>
      <c r="G144" s="38">
        <v>5.46</v>
      </c>
      <c r="H144" s="38">
        <v>0</v>
      </c>
      <c r="I144" s="38">
        <v>118.10000000000002</v>
      </c>
      <c r="J144" s="43">
        <v>0.78858303658141782</v>
      </c>
    </row>
    <row r="145" spans="1:10" ht="25.5" x14ac:dyDescent="0.25">
      <c r="A145" s="35">
        <v>142</v>
      </c>
      <c r="B145" s="35" t="s">
        <v>552</v>
      </c>
      <c r="C145" s="36" t="s">
        <v>202</v>
      </c>
      <c r="D145" s="37" t="s">
        <v>60</v>
      </c>
      <c r="E145" s="38">
        <v>53.797000000000011</v>
      </c>
      <c r="F145" s="38">
        <v>0</v>
      </c>
      <c r="G145" s="38">
        <v>53.797000000000011</v>
      </c>
      <c r="H145" s="38">
        <v>0</v>
      </c>
      <c r="I145" s="38">
        <v>0</v>
      </c>
      <c r="J145" s="43">
        <v>0</v>
      </c>
    </row>
    <row r="146" spans="1:10" ht="51" x14ac:dyDescent="0.25">
      <c r="A146" s="35">
        <v>143</v>
      </c>
      <c r="B146" s="35" t="s">
        <v>553</v>
      </c>
      <c r="C146" s="36" t="s">
        <v>203</v>
      </c>
      <c r="D146" s="37" t="s">
        <v>60</v>
      </c>
      <c r="E146" s="38">
        <v>67.759999999999991</v>
      </c>
      <c r="F146" s="38">
        <v>0</v>
      </c>
      <c r="G146" s="38">
        <v>67.759999999999991</v>
      </c>
      <c r="H146" s="38">
        <v>0</v>
      </c>
      <c r="I146" s="38">
        <v>0</v>
      </c>
      <c r="J146" s="43">
        <v>0</v>
      </c>
    </row>
    <row r="147" spans="1:10" ht="38.25" x14ac:dyDescent="0.25">
      <c r="A147" s="35">
        <v>144</v>
      </c>
      <c r="B147" s="35" t="s">
        <v>554</v>
      </c>
      <c r="C147" s="36" t="s">
        <v>204</v>
      </c>
      <c r="D147" s="37" t="s">
        <v>60</v>
      </c>
      <c r="E147" s="38">
        <v>31.117000000000001</v>
      </c>
      <c r="F147" s="38">
        <v>0</v>
      </c>
      <c r="G147" s="38">
        <v>31.117000000000001</v>
      </c>
      <c r="H147" s="38">
        <v>0</v>
      </c>
      <c r="I147" s="38">
        <v>0</v>
      </c>
      <c r="J147" s="43">
        <v>0</v>
      </c>
    </row>
    <row r="148" spans="1:10" ht="76.5" x14ac:dyDescent="0.25">
      <c r="A148" s="35">
        <v>145</v>
      </c>
      <c r="B148" s="35" t="s">
        <v>50</v>
      </c>
      <c r="C148" s="36" t="s">
        <v>51</v>
      </c>
      <c r="D148" s="37" t="s">
        <v>52</v>
      </c>
      <c r="E148" s="38">
        <v>31.05</v>
      </c>
      <c r="F148" s="38">
        <v>0</v>
      </c>
      <c r="G148" s="38">
        <v>0</v>
      </c>
      <c r="H148" s="38">
        <v>0</v>
      </c>
      <c r="I148" s="38">
        <v>31.05</v>
      </c>
      <c r="J148" s="43">
        <v>0</v>
      </c>
    </row>
    <row r="149" spans="1:10" ht="63.75" x14ac:dyDescent="0.25">
      <c r="A149" s="35">
        <v>146</v>
      </c>
      <c r="B149" s="35" t="s">
        <v>205</v>
      </c>
      <c r="C149" s="36" t="s">
        <v>206</v>
      </c>
      <c r="D149" s="37" t="s">
        <v>49</v>
      </c>
      <c r="E149" s="38">
        <v>7.16</v>
      </c>
      <c r="F149" s="38">
        <v>7.16</v>
      </c>
      <c r="G149" s="38">
        <v>0.44</v>
      </c>
      <c r="H149" s="38">
        <v>0</v>
      </c>
      <c r="I149" s="38">
        <v>6.72</v>
      </c>
      <c r="J149" s="43">
        <v>1</v>
      </c>
    </row>
    <row r="150" spans="1:10" ht="76.5" x14ac:dyDescent="0.25">
      <c r="A150" s="35">
        <v>147</v>
      </c>
      <c r="B150" s="35" t="s">
        <v>207</v>
      </c>
      <c r="C150" s="36" t="s">
        <v>208</v>
      </c>
      <c r="D150" s="37" t="s">
        <v>49</v>
      </c>
      <c r="E150" s="38">
        <v>0.1</v>
      </c>
      <c r="F150" s="38">
        <v>2.5000000000000001E-2</v>
      </c>
      <c r="G150" s="38">
        <v>0</v>
      </c>
      <c r="H150" s="38">
        <v>0</v>
      </c>
      <c r="I150" s="38">
        <v>0.1</v>
      </c>
      <c r="J150" s="43">
        <v>0.25</v>
      </c>
    </row>
    <row r="151" spans="1:10" ht="38.25" x14ac:dyDescent="0.25">
      <c r="A151" s="35">
        <v>148</v>
      </c>
      <c r="B151" s="35" t="s">
        <v>53</v>
      </c>
      <c r="C151" s="36" t="s">
        <v>209</v>
      </c>
      <c r="D151" s="37" t="s">
        <v>49</v>
      </c>
      <c r="E151" s="38">
        <v>11.99</v>
      </c>
      <c r="F151" s="38">
        <v>10.714264</v>
      </c>
      <c r="G151" s="38">
        <v>0.63</v>
      </c>
      <c r="H151" s="38">
        <v>0</v>
      </c>
      <c r="I151" s="38">
        <v>11.36</v>
      </c>
      <c r="J151" s="43">
        <v>0.89359999999999995</v>
      </c>
    </row>
    <row r="152" spans="1:10" ht="38.25" x14ac:dyDescent="0.25">
      <c r="A152" s="35">
        <v>149</v>
      </c>
      <c r="B152" s="35" t="s">
        <v>54</v>
      </c>
      <c r="C152" s="36" t="s">
        <v>210</v>
      </c>
      <c r="D152" s="37" t="s">
        <v>55</v>
      </c>
      <c r="E152" s="38">
        <v>0.11</v>
      </c>
      <c r="F152" s="38">
        <v>6.1115999999999997E-2</v>
      </c>
      <c r="G152" s="38">
        <v>0</v>
      </c>
      <c r="H152" s="38">
        <v>0</v>
      </c>
      <c r="I152" s="38">
        <v>0.11</v>
      </c>
      <c r="J152" s="43">
        <v>0.55559999999999998</v>
      </c>
    </row>
    <row r="153" spans="1:10" ht="38.25" x14ac:dyDescent="0.25">
      <c r="A153" s="35">
        <v>150</v>
      </c>
      <c r="B153" s="35" t="s">
        <v>211</v>
      </c>
      <c r="C153" s="36" t="s">
        <v>212</v>
      </c>
      <c r="D153" s="37" t="s">
        <v>60</v>
      </c>
      <c r="E153" s="38">
        <v>10.1</v>
      </c>
      <c r="F153" s="38">
        <v>2.4815700000000001</v>
      </c>
      <c r="G153" s="38">
        <v>0.14000000000000001</v>
      </c>
      <c r="H153" s="38">
        <v>0</v>
      </c>
      <c r="I153" s="38">
        <v>9.9599999999999991</v>
      </c>
      <c r="J153" s="43">
        <v>0.2457</v>
      </c>
    </row>
    <row r="154" spans="1:10" ht="51" x14ac:dyDescent="0.25">
      <c r="A154" s="35">
        <v>151</v>
      </c>
      <c r="B154" s="35" t="s">
        <v>215</v>
      </c>
      <c r="C154" s="36" t="s">
        <v>555</v>
      </c>
      <c r="D154" s="37" t="s">
        <v>213</v>
      </c>
      <c r="E154" s="38">
        <v>19.88</v>
      </c>
      <c r="F154" s="38">
        <v>17.768743999999998</v>
      </c>
      <c r="G154" s="38">
        <v>0.92</v>
      </c>
      <c r="H154" s="38">
        <v>0</v>
      </c>
      <c r="I154" s="38">
        <v>18.959999999999997</v>
      </c>
      <c r="J154" s="43">
        <v>0.89379999999999993</v>
      </c>
    </row>
    <row r="155" spans="1:10" ht="25.5" x14ac:dyDescent="0.25">
      <c r="A155" s="35">
        <v>152</v>
      </c>
      <c r="B155" s="35" t="s">
        <v>216</v>
      </c>
      <c r="C155" s="36" t="s">
        <v>556</v>
      </c>
      <c r="D155" s="37" t="s">
        <v>217</v>
      </c>
      <c r="E155" s="38">
        <v>9.9</v>
      </c>
      <c r="F155" s="38">
        <v>6.2191799999999997</v>
      </c>
      <c r="G155" s="38">
        <v>0.34</v>
      </c>
      <c r="H155" s="38">
        <v>0</v>
      </c>
      <c r="I155" s="38">
        <v>9.56</v>
      </c>
      <c r="J155" s="43">
        <v>0.62819999999999998</v>
      </c>
    </row>
    <row r="156" spans="1:10" ht="25.5" x14ac:dyDescent="0.25">
      <c r="A156" s="35">
        <v>153</v>
      </c>
      <c r="B156" s="35" t="s">
        <v>218</v>
      </c>
      <c r="C156" s="36" t="s">
        <v>557</v>
      </c>
      <c r="D156" s="37" t="s">
        <v>217</v>
      </c>
      <c r="E156" s="38">
        <v>84.88</v>
      </c>
      <c r="F156" s="38">
        <v>56.334856000000002</v>
      </c>
      <c r="G156" s="38">
        <v>2.99</v>
      </c>
      <c r="H156" s="38">
        <v>0</v>
      </c>
      <c r="I156" s="38">
        <v>81.89</v>
      </c>
      <c r="J156" s="43">
        <v>0.66370000000000007</v>
      </c>
    </row>
    <row r="157" spans="1:10" ht="25.5" x14ac:dyDescent="0.25">
      <c r="A157" s="35">
        <v>154</v>
      </c>
      <c r="B157" s="35" t="s">
        <v>219</v>
      </c>
      <c r="C157" s="36" t="s">
        <v>558</v>
      </c>
      <c r="D157" s="37" t="s">
        <v>217</v>
      </c>
      <c r="E157" s="38">
        <v>63.89</v>
      </c>
      <c r="F157" s="38">
        <v>41.637113000000006</v>
      </c>
      <c r="G157" s="38">
        <v>2.23</v>
      </c>
      <c r="H157" s="38">
        <v>0</v>
      </c>
      <c r="I157" s="38">
        <v>61.660000000000004</v>
      </c>
      <c r="J157" s="43">
        <v>0.65170000000000006</v>
      </c>
    </row>
    <row r="158" spans="1:10" ht="25.5" x14ac:dyDescent="0.25">
      <c r="A158" s="35">
        <v>155</v>
      </c>
      <c r="B158" s="35" t="s">
        <v>220</v>
      </c>
      <c r="C158" s="36" t="s">
        <v>559</v>
      </c>
      <c r="D158" s="37" t="s">
        <v>217</v>
      </c>
      <c r="E158" s="38">
        <v>53.51</v>
      </c>
      <c r="F158" s="38">
        <v>26.348323999999998</v>
      </c>
      <c r="G158" s="38">
        <v>1.4</v>
      </c>
      <c r="H158" s="38">
        <v>0</v>
      </c>
      <c r="I158" s="38">
        <v>52.11</v>
      </c>
      <c r="J158" s="43">
        <v>0.4924</v>
      </c>
    </row>
    <row r="159" spans="1:10" ht="25.5" x14ac:dyDescent="0.25">
      <c r="A159" s="35">
        <v>156</v>
      </c>
      <c r="B159" s="35" t="s">
        <v>221</v>
      </c>
      <c r="C159" s="36" t="s">
        <v>560</v>
      </c>
      <c r="D159" s="37" t="s">
        <v>217</v>
      </c>
      <c r="E159" s="38">
        <v>124.11</v>
      </c>
      <c r="F159" s="38">
        <v>109.874583</v>
      </c>
      <c r="G159" s="38">
        <v>5.84</v>
      </c>
      <c r="H159" s="38">
        <v>0</v>
      </c>
      <c r="I159" s="38">
        <v>118.27</v>
      </c>
      <c r="J159" s="43">
        <v>0.88529999999999998</v>
      </c>
    </row>
    <row r="160" spans="1:10" ht="25.5" x14ac:dyDescent="0.25">
      <c r="A160" s="35">
        <v>157</v>
      </c>
      <c r="B160" s="35" t="s">
        <v>222</v>
      </c>
      <c r="C160" s="36" t="s">
        <v>561</v>
      </c>
      <c r="D160" s="37" t="s">
        <v>217</v>
      </c>
      <c r="E160" s="38">
        <v>91.48</v>
      </c>
      <c r="F160" s="38">
        <v>71.290364000000011</v>
      </c>
      <c r="G160" s="38">
        <v>3.7</v>
      </c>
      <c r="H160" s="38">
        <v>0</v>
      </c>
      <c r="I160" s="38">
        <v>87.78</v>
      </c>
      <c r="J160" s="43">
        <v>0.7793000000000001</v>
      </c>
    </row>
    <row r="161" spans="1:10" ht="25.5" x14ac:dyDescent="0.25">
      <c r="A161" s="35">
        <v>158</v>
      </c>
      <c r="B161" s="35" t="s">
        <v>223</v>
      </c>
      <c r="C161" s="36" t="s">
        <v>562</v>
      </c>
      <c r="D161" s="37" t="s">
        <v>217</v>
      </c>
      <c r="E161" s="38">
        <v>49.4</v>
      </c>
      <c r="F161" s="38">
        <v>38.497420000000005</v>
      </c>
      <c r="G161" s="38">
        <v>1.99</v>
      </c>
      <c r="H161" s="38">
        <v>0</v>
      </c>
      <c r="I161" s="38">
        <v>47.41</v>
      </c>
      <c r="J161" s="43">
        <v>0.7793000000000001</v>
      </c>
    </row>
    <row r="162" spans="1:10" ht="25.5" x14ac:dyDescent="0.25">
      <c r="A162" s="35">
        <v>159</v>
      </c>
      <c r="B162" s="35" t="s">
        <v>224</v>
      </c>
      <c r="C162" s="36" t="s">
        <v>563</v>
      </c>
      <c r="D162" s="37" t="s">
        <v>217</v>
      </c>
      <c r="E162" s="38">
        <v>20.13</v>
      </c>
      <c r="F162" s="38">
        <v>15.685295999999999</v>
      </c>
      <c r="G162" s="38">
        <v>0.81</v>
      </c>
      <c r="H162" s="38">
        <v>0</v>
      </c>
      <c r="I162" s="38">
        <v>19.32</v>
      </c>
      <c r="J162" s="43">
        <v>0.7792</v>
      </c>
    </row>
    <row r="163" spans="1:10" ht="25.5" x14ac:dyDescent="0.25">
      <c r="A163" s="35">
        <v>160</v>
      </c>
      <c r="B163" s="35" t="s">
        <v>225</v>
      </c>
      <c r="C163" s="36" t="s">
        <v>564</v>
      </c>
      <c r="D163" s="41" t="s">
        <v>49</v>
      </c>
      <c r="E163" s="38">
        <v>9.5399999999999991</v>
      </c>
      <c r="F163" s="38">
        <v>8.1948600000000003</v>
      </c>
      <c r="G163" s="38">
        <v>0.44</v>
      </c>
      <c r="H163" s="38">
        <v>0</v>
      </c>
      <c r="I163" s="38">
        <v>9.1</v>
      </c>
      <c r="J163" s="43">
        <v>0.8590000000000001</v>
      </c>
    </row>
    <row r="164" spans="1:10" ht="25.5" x14ac:dyDescent="0.25">
      <c r="A164" s="35">
        <v>161</v>
      </c>
      <c r="B164" s="35" t="s">
        <v>226</v>
      </c>
      <c r="C164" s="36" t="s">
        <v>565</v>
      </c>
      <c r="D164" s="41" t="s">
        <v>49</v>
      </c>
      <c r="E164" s="38">
        <v>0.95</v>
      </c>
      <c r="F164" s="38">
        <v>0.81509999999999994</v>
      </c>
      <c r="G164" s="38">
        <v>0.04</v>
      </c>
      <c r="H164" s="38">
        <v>0</v>
      </c>
      <c r="I164" s="38">
        <v>0.90999999999999992</v>
      </c>
      <c r="J164" s="43">
        <v>0.85799999999999998</v>
      </c>
    </row>
    <row r="165" spans="1:10" ht="25.5" x14ac:dyDescent="0.25">
      <c r="A165" s="35">
        <v>162</v>
      </c>
      <c r="B165" s="35" t="s">
        <v>397</v>
      </c>
      <c r="C165" s="36" t="s">
        <v>566</v>
      </c>
      <c r="D165" s="37" t="s">
        <v>217</v>
      </c>
      <c r="E165" s="38">
        <v>20.92</v>
      </c>
      <c r="F165" s="38">
        <v>8.945392</v>
      </c>
      <c r="G165" s="38">
        <v>0.45</v>
      </c>
      <c r="H165" s="38">
        <v>0</v>
      </c>
      <c r="I165" s="38">
        <v>20.470000000000002</v>
      </c>
      <c r="J165" s="43">
        <v>0.42759999999999998</v>
      </c>
    </row>
    <row r="166" spans="1:10" ht="25.5" x14ac:dyDescent="0.25">
      <c r="A166" s="35">
        <v>163</v>
      </c>
      <c r="B166" s="35" t="s">
        <v>398</v>
      </c>
      <c r="C166" s="36" t="s">
        <v>567</v>
      </c>
      <c r="D166" s="37" t="s">
        <v>217</v>
      </c>
      <c r="E166" s="38">
        <v>16.55</v>
      </c>
      <c r="F166" s="38">
        <v>5.3804050000000005</v>
      </c>
      <c r="G166" s="38">
        <v>0.27</v>
      </c>
      <c r="H166" s="38">
        <v>0</v>
      </c>
      <c r="I166" s="38">
        <v>16.28</v>
      </c>
      <c r="J166" s="43">
        <v>0.3251</v>
      </c>
    </row>
    <row r="167" spans="1:10" ht="25.5" x14ac:dyDescent="0.25">
      <c r="A167" s="35">
        <v>164</v>
      </c>
      <c r="B167" s="35" t="s">
        <v>399</v>
      </c>
      <c r="C167" s="36" t="s">
        <v>568</v>
      </c>
      <c r="D167" s="37" t="s">
        <v>217</v>
      </c>
      <c r="E167" s="38">
        <v>7.45</v>
      </c>
      <c r="F167" s="38">
        <v>2.104625</v>
      </c>
      <c r="G167" s="38">
        <v>0.12</v>
      </c>
      <c r="H167" s="38">
        <v>0</v>
      </c>
      <c r="I167" s="38">
        <v>7.33</v>
      </c>
      <c r="J167" s="43">
        <v>0.28249999999999997</v>
      </c>
    </row>
    <row r="168" spans="1:10" ht="38.25" x14ac:dyDescent="0.25">
      <c r="A168" s="35">
        <v>165</v>
      </c>
      <c r="B168" s="35" t="s">
        <v>400</v>
      </c>
      <c r="C168" s="36" t="s">
        <v>569</v>
      </c>
      <c r="D168" s="37" t="s">
        <v>217</v>
      </c>
      <c r="E168" s="38">
        <v>1.64</v>
      </c>
      <c r="F168" s="38">
        <v>0.46149599999999996</v>
      </c>
      <c r="G168" s="38">
        <v>0.04</v>
      </c>
      <c r="H168" s="38">
        <v>0</v>
      </c>
      <c r="I168" s="38">
        <v>1.5999999999999999</v>
      </c>
      <c r="J168" s="43">
        <v>0.28139999999999998</v>
      </c>
    </row>
    <row r="169" spans="1:10" ht="25.5" x14ac:dyDescent="0.25">
      <c r="A169" s="35">
        <v>166</v>
      </c>
      <c r="B169" s="35" t="s">
        <v>570</v>
      </c>
      <c r="C169" s="36" t="s">
        <v>571</v>
      </c>
      <c r="D169" s="41" t="s">
        <v>213</v>
      </c>
      <c r="E169" s="38">
        <v>149.27000000000001</v>
      </c>
      <c r="F169" s="38">
        <v>0</v>
      </c>
      <c r="G169" s="38">
        <v>0</v>
      </c>
      <c r="H169" s="38">
        <v>0</v>
      </c>
      <c r="I169" s="38">
        <v>149.27000000000001</v>
      </c>
      <c r="J169" s="43">
        <v>0</v>
      </c>
    </row>
    <row r="170" spans="1:10" ht="25.5" x14ac:dyDescent="0.25">
      <c r="A170" s="35">
        <v>167</v>
      </c>
      <c r="B170" s="35" t="s">
        <v>572</v>
      </c>
      <c r="C170" s="36" t="s">
        <v>573</v>
      </c>
      <c r="D170" s="41" t="s">
        <v>260</v>
      </c>
      <c r="E170" s="38">
        <v>149.27000000000001</v>
      </c>
      <c r="F170" s="38">
        <v>0</v>
      </c>
      <c r="G170" s="38">
        <v>0</v>
      </c>
      <c r="H170" s="38">
        <v>0</v>
      </c>
      <c r="I170" s="38">
        <v>149.27000000000001</v>
      </c>
      <c r="J170" s="43">
        <v>0</v>
      </c>
    </row>
    <row r="171" spans="1:10" ht="191.25" x14ac:dyDescent="0.25">
      <c r="A171" s="35">
        <v>168</v>
      </c>
      <c r="B171" s="36" t="s">
        <v>574</v>
      </c>
      <c r="C171" s="36" t="s">
        <v>575</v>
      </c>
      <c r="D171" s="41" t="s">
        <v>213</v>
      </c>
      <c r="E171" s="38">
        <v>795.58</v>
      </c>
      <c r="F171" s="38">
        <v>346.71376399999997</v>
      </c>
      <c r="G171" s="38">
        <v>17.170000000000002</v>
      </c>
      <c r="H171" s="38">
        <v>0</v>
      </c>
      <c r="I171" s="38">
        <v>778.41000000000008</v>
      </c>
      <c r="J171" s="43">
        <v>0.43579999999999997</v>
      </c>
    </row>
    <row r="172" spans="1:10" ht="178.5" x14ac:dyDescent="0.25">
      <c r="A172" s="35">
        <v>169</v>
      </c>
      <c r="B172" s="35" t="s">
        <v>227</v>
      </c>
      <c r="C172" s="36" t="s">
        <v>576</v>
      </c>
      <c r="D172" s="41" t="s">
        <v>217</v>
      </c>
      <c r="E172" s="38">
        <v>28.53</v>
      </c>
      <c r="F172" s="38">
        <v>12.162339000000001</v>
      </c>
      <c r="G172" s="38">
        <v>0.61</v>
      </c>
      <c r="H172" s="38">
        <v>0</v>
      </c>
      <c r="I172" s="38">
        <v>27.92</v>
      </c>
      <c r="J172" s="43">
        <v>0.42630000000000001</v>
      </c>
    </row>
    <row r="173" spans="1:10" ht="25.5" x14ac:dyDescent="0.25">
      <c r="A173" s="35">
        <v>170</v>
      </c>
      <c r="B173" s="35" t="s">
        <v>228</v>
      </c>
      <c r="C173" s="36" t="s">
        <v>577</v>
      </c>
      <c r="D173" s="41" t="s">
        <v>49</v>
      </c>
      <c r="E173" s="38">
        <v>1.85</v>
      </c>
      <c r="F173" s="38">
        <v>1.265215</v>
      </c>
      <c r="G173" s="38">
        <v>0.06</v>
      </c>
      <c r="H173" s="38">
        <v>0</v>
      </c>
      <c r="I173" s="38">
        <v>1.79</v>
      </c>
      <c r="J173" s="43">
        <v>0.68389999999999995</v>
      </c>
    </row>
    <row r="174" spans="1:10" ht="25.5" x14ac:dyDescent="0.25">
      <c r="A174" s="35">
        <v>171</v>
      </c>
      <c r="B174" s="35" t="s">
        <v>578</v>
      </c>
      <c r="C174" s="36" t="s">
        <v>579</v>
      </c>
      <c r="D174" s="41" t="s">
        <v>229</v>
      </c>
      <c r="E174" s="38">
        <v>0.96</v>
      </c>
      <c r="F174" s="38">
        <v>0.59673599999999993</v>
      </c>
      <c r="G174" s="38">
        <v>0.03</v>
      </c>
      <c r="H174" s="38">
        <v>0</v>
      </c>
      <c r="I174" s="38">
        <v>0.92999999999999994</v>
      </c>
      <c r="J174" s="43">
        <v>0.62159999999999993</v>
      </c>
    </row>
    <row r="175" spans="1:10" ht="38.25" x14ac:dyDescent="0.25">
      <c r="A175" s="35">
        <v>172</v>
      </c>
      <c r="B175" s="35" t="s">
        <v>580</v>
      </c>
      <c r="C175" s="36" t="s">
        <v>581</v>
      </c>
      <c r="D175" s="41" t="s">
        <v>229</v>
      </c>
      <c r="E175" s="38">
        <v>0.6</v>
      </c>
      <c r="F175" s="38">
        <v>0.37295999999999996</v>
      </c>
      <c r="G175" s="38">
        <v>0.02</v>
      </c>
      <c r="H175" s="38">
        <v>0</v>
      </c>
      <c r="I175" s="38">
        <v>0.57999999999999996</v>
      </c>
      <c r="J175" s="43">
        <v>0.62159999999999993</v>
      </c>
    </row>
    <row r="176" spans="1:10" ht="38.25" x14ac:dyDescent="0.25">
      <c r="A176" s="35">
        <v>173</v>
      </c>
      <c r="B176" s="35" t="s">
        <v>582</v>
      </c>
      <c r="C176" s="36" t="s">
        <v>583</v>
      </c>
      <c r="D176" s="41" t="s">
        <v>229</v>
      </c>
      <c r="E176" s="38">
        <v>0.42</v>
      </c>
      <c r="F176" s="38">
        <v>0.26107199999999997</v>
      </c>
      <c r="G176" s="38">
        <v>0.01</v>
      </c>
      <c r="H176" s="38">
        <v>0</v>
      </c>
      <c r="I176" s="38">
        <v>0.41</v>
      </c>
      <c r="J176" s="43">
        <v>0.62159999999999993</v>
      </c>
    </row>
    <row r="177" spans="1:10" ht="38.25" x14ac:dyDescent="0.25">
      <c r="A177" s="35">
        <v>174</v>
      </c>
      <c r="B177" s="35" t="s">
        <v>584</v>
      </c>
      <c r="C177" s="36" t="s">
        <v>585</v>
      </c>
      <c r="D177" s="41" t="s">
        <v>229</v>
      </c>
      <c r="E177" s="38">
        <v>0.15</v>
      </c>
      <c r="F177" s="38">
        <v>9.323999999999999E-2</v>
      </c>
      <c r="G177" s="38">
        <v>0</v>
      </c>
      <c r="H177" s="38">
        <v>0</v>
      </c>
      <c r="I177" s="38">
        <v>0.15</v>
      </c>
      <c r="J177" s="43">
        <v>0.62159999999999993</v>
      </c>
    </row>
    <row r="178" spans="1:10" ht="63.75" x14ac:dyDescent="0.25">
      <c r="A178" s="35">
        <v>175</v>
      </c>
      <c r="B178" s="35" t="s">
        <v>230</v>
      </c>
      <c r="C178" s="36" t="s">
        <v>586</v>
      </c>
      <c r="D178" s="41" t="s">
        <v>260</v>
      </c>
      <c r="E178" s="38">
        <v>25.72</v>
      </c>
      <c r="F178" s="38">
        <v>0</v>
      </c>
      <c r="G178" s="38">
        <v>0</v>
      </c>
      <c r="H178" s="38">
        <v>0</v>
      </c>
      <c r="I178" s="38">
        <v>25.72</v>
      </c>
      <c r="J178" s="43">
        <v>0</v>
      </c>
    </row>
    <row r="179" spans="1:10" ht="89.25" x14ac:dyDescent="0.25">
      <c r="A179" s="35">
        <v>176</v>
      </c>
      <c r="B179" s="35" t="s">
        <v>587</v>
      </c>
      <c r="C179" s="36" t="s">
        <v>588</v>
      </c>
      <c r="D179" s="41" t="s">
        <v>260</v>
      </c>
      <c r="E179" s="38">
        <v>35.64</v>
      </c>
      <c r="F179" s="38">
        <v>0</v>
      </c>
      <c r="G179" s="38">
        <v>0</v>
      </c>
      <c r="H179" s="38">
        <v>0</v>
      </c>
      <c r="I179" s="38">
        <v>35.64</v>
      </c>
      <c r="J179" s="43">
        <v>0</v>
      </c>
    </row>
    <row r="180" spans="1:10" ht="38.25" x14ac:dyDescent="0.25">
      <c r="A180" s="35">
        <v>177</v>
      </c>
      <c r="B180" s="35" t="s">
        <v>589</v>
      </c>
      <c r="C180" s="36" t="s">
        <v>590</v>
      </c>
      <c r="D180" s="41" t="s">
        <v>60</v>
      </c>
      <c r="E180" s="38">
        <v>37.190000000000005</v>
      </c>
      <c r="F180" s="38">
        <v>37.19</v>
      </c>
      <c r="G180" s="38">
        <v>1.82</v>
      </c>
      <c r="H180" s="38">
        <v>0</v>
      </c>
      <c r="I180" s="38">
        <v>35.370000000000005</v>
      </c>
      <c r="J180" s="43">
        <v>0.99999999999999978</v>
      </c>
    </row>
    <row r="181" spans="1:10" ht="51" x14ac:dyDescent="0.25">
      <c r="A181" s="35">
        <v>178</v>
      </c>
      <c r="B181" s="35" t="s">
        <v>591</v>
      </c>
      <c r="C181" s="36" t="s">
        <v>592</v>
      </c>
      <c r="D181" s="41" t="s">
        <v>49</v>
      </c>
      <c r="E181" s="38">
        <v>0.37189999999999995</v>
      </c>
      <c r="F181" s="38">
        <v>0.37190000000000001</v>
      </c>
      <c r="G181" s="38">
        <v>1.8200000000000001E-2</v>
      </c>
      <c r="H181" s="38">
        <v>0</v>
      </c>
      <c r="I181" s="38">
        <v>0.35369999999999996</v>
      </c>
      <c r="J181" s="43">
        <v>1.0000000000000002</v>
      </c>
    </row>
    <row r="182" spans="1:10" x14ac:dyDescent="0.25">
      <c r="A182" s="35" t="s">
        <v>1632</v>
      </c>
      <c r="B182" s="35" t="s">
        <v>1633</v>
      </c>
      <c r="C182" s="36" t="s">
        <v>1634</v>
      </c>
      <c r="D182" s="37" t="s">
        <v>233</v>
      </c>
      <c r="E182" s="38">
        <v>39.06</v>
      </c>
      <c r="F182" s="38">
        <v>0</v>
      </c>
      <c r="G182" s="38">
        <v>1.82</v>
      </c>
      <c r="H182" s="38">
        <v>37.24</v>
      </c>
      <c r="I182" s="38">
        <v>0</v>
      </c>
      <c r="J182" s="43">
        <v>1.0000000000000002</v>
      </c>
    </row>
    <row r="183" spans="1:10" x14ac:dyDescent="0.25">
      <c r="A183" s="35">
        <v>179</v>
      </c>
      <c r="B183" s="35" t="s">
        <v>231</v>
      </c>
      <c r="C183" s="36" t="s">
        <v>232</v>
      </c>
      <c r="D183" s="37" t="s">
        <v>233</v>
      </c>
      <c r="E183" s="38">
        <v>34.549999999999997</v>
      </c>
      <c r="F183" s="38">
        <v>0</v>
      </c>
      <c r="G183" s="38">
        <v>1.82</v>
      </c>
      <c r="H183" s="38">
        <v>32.729999999999997</v>
      </c>
      <c r="I183" s="38">
        <v>0</v>
      </c>
      <c r="J183" s="43">
        <v>1</v>
      </c>
    </row>
    <row r="184" spans="1:10" x14ac:dyDescent="0.25">
      <c r="A184" s="35">
        <v>180</v>
      </c>
      <c r="B184" s="35" t="s">
        <v>234</v>
      </c>
      <c r="C184" s="36" t="s">
        <v>235</v>
      </c>
      <c r="D184" s="37" t="s">
        <v>233</v>
      </c>
      <c r="E184" s="38">
        <v>31.07</v>
      </c>
      <c r="F184" s="38">
        <v>0</v>
      </c>
      <c r="G184" s="38">
        <v>1.82</v>
      </c>
      <c r="H184" s="38">
        <v>29.25</v>
      </c>
      <c r="I184" s="38">
        <v>0</v>
      </c>
      <c r="J184" s="43">
        <v>1</v>
      </c>
    </row>
    <row r="185" spans="1:10" ht="25.5" x14ac:dyDescent="0.25">
      <c r="A185" s="35">
        <v>181</v>
      </c>
      <c r="B185" s="35" t="s">
        <v>236</v>
      </c>
      <c r="C185" s="36" t="s">
        <v>237</v>
      </c>
      <c r="D185" s="37" t="s">
        <v>58</v>
      </c>
      <c r="E185" s="38">
        <v>37.43</v>
      </c>
      <c r="F185" s="38">
        <v>0</v>
      </c>
      <c r="G185" s="38">
        <v>1.82</v>
      </c>
      <c r="H185" s="38">
        <v>35.61</v>
      </c>
      <c r="I185" s="38">
        <v>0</v>
      </c>
      <c r="J185" s="43">
        <v>1</v>
      </c>
    </row>
    <row r="186" spans="1:10" ht="25.5" x14ac:dyDescent="0.25">
      <c r="A186" s="35">
        <v>182</v>
      </c>
      <c r="B186" s="35" t="s">
        <v>238</v>
      </c>
      <c r="C186" s="36" t="s">
        <v>239</v>
      </c>
      <c r="D186" s="37" t="s">
        <v>58</v>
      </c>
      <c r="E186" s="38">
        <v>28.01</v>
      </c>
      <c r="F186" s="38">
        <v>0</v>
      </c>
      <c r="G186" s="38">
        <v>1.82</v>
      </c>
      <c r="H186" s="38">
        <v>26.19</v>
      </c>
      <c r="I186" s="38">
        <v>0</v>
      </c>
      <c r="J186" s="43">
        <v>1</v>
      </c>
    </row>
    <row r="187" spans="1:10" ht="25.5" x14ac:dyDescent="0.25">
      <c r="A187" s="35">
        <v>183</v>
      </c>
      <c r="B187" s="35" t="s">
        <v>240</v>
      </c>
      <c r="C187" s="36" t="s">
        <v>593</v>
      </c>
      <c r="D187" s="37" t="s">
        <v>56</v>
      </c>
      <c r="E187" s="38">
        <v>0.35</v>
      </c>
      <c r="F187" s="38"/>
      <c r="G187" s="38"/>
      <c r="H187" s="38"/>
      <c r="I187" s="38"/>
      <c r="J187" s="43"/>
    </row>
    <row r="188" spans="1:10" ht="25.5" x14ac:dyDescent="0.25">
      <c r="A188" s="35">
        <v>184</v>
      </c>
      <c r="B188" s="35" t="s">
        <v>240</v>
      </c>
      <c r="C188" s="36" t="s">
        <v>594</v>
      </c>
      <c r="D188" s="37" t="s">
        <v>56</v>
      </c>
      <c r="E188" s="38">
        <v>0.45</v>
      </c>
      <c r="F188" s="38"/>
      <c r="G188" s="38"/>
      <c r="H188" s="38"/>
      <c r="I188" s="38"/>
      <c r="J188" s="43"/>
    </row>
    <row r="189" spans="1:10" ht="25.5" x14ac:dyDescent="0.25">
      <c r="A189" s="35">
        <v>185</v>
      </c>
      <c r="B189" s="35" t="s">
        <v>240</v>
      </c>
      <c r="C189" s="36" t="s">
        <v>595</v>
      </c>
      <c r="D189" s="37" t="s">
        <v>56</v>
      </c>
      <c r="E189" s="38">
        <v>0.55000000000000004</v>
      </c>
      <c r="F189" s="38"/>
      <c r="G189" s="38"/>
      <c r="H189" s="38"/>
      <c r="I189" s="38"/>
      <c r="J189" s="43"/>
    </row>
    <row r="190" spans="1:10" ht="25.5" x14ac:dyDescent="0.25">
      <c r="A190" s="35">
        <v>186</v>
      </c>
      <c r="B190" s="35" t="s">
        <v>240</v>
      </c>
      <c r="C190" s="36" t="s">
        <v>596</v>
      </c>
      <c r="D190" s="37" t="s">
        <v>56</v>
      </c>
      <c r="E190" s="38">
        <v>0.4</v>
      </c>
      <c r="F190" s="38"/>
      <c r="G190" s="38"/>
      <c r="H190" s="38"/>
      <c r="I190" s="38"/>
      <c r="J190" s="43"/>
    </row>
    <row r="191" spans="1:10" ht="25.5" x14ac:dyDescent="0.25">
      <c r="A191" s="35">
        <v>187</v>
      </c>
      <c r="B191" s="35" t="s">
        <v>240</v>
      </c>
      <c r="C191" s="36" t="s">
        <v>597</v>
      </c>
      <c r="D191" s="37" t="s">
        <v>56</v>
      </c>
      <c r="E191" s="38">
        <v>0.7</v>
      </c>
      <c r="F191" s="38"/>
      <c r="G191" s="38"/>
      <c r="H191" s="38"/>
      <c r="I191" s="38"/>
      <c r="J191" s="43"/>
    </row>
    <row r="192" spans="1:10" x14ac:dyDescent="0.25">
      <c r="A192" s="35">
        <v>188</v>
      </c>
      <c r="B192" s="35" t="s">
        <v>241</v>
      </c>
      <c r="C192" s="36" t="s">
        <v>242</v>
      </c>
      <c r="D192" s="37" t="s">
        <v>58</v>
      </c>
      <c r="E192" s="38">
        <v>48.7</v>
      </c>
      <c r="F192" s="38">
        <v>37.912950000000002</v>
      </c>
      <c r="G192" s="38">
        <v>1.82</v>
      </c>
      <c r="H192" s="38">
        <v>0</v>
      </c>
      <c r="I192" s="38">
        <v>46.88</v>
      </c>
      <c r="J192" s="43">
        <v>0.76359999999999995</v>
      </c>
    </row>
    <row r="193" spans="1:10" x14ac:dyDescent="0.25">
      <c r="A193" s="35">
        <v>189</v>
      </c>
      <c r="B193" s="35" t="s">
        <v>243</v>
      </c>
      <c r="C193" s="36" t="s">
        <v>244</v>
      </c>
      <c r="D193" s="37" t="s">
        <v>58</v>
      </c>
      <c r="E193" s="38">
        <v>54.42</v>
      </c>
      <c r="F193" s="38">
        <v>38.012370000000004</v>
      </c>
      <c r="G193" s="38">
        <v>1.82</v>
      </c>
      <c r="H193" s="38">
        <v>0</v>
      </c>
      <c r="I193" s="38">
        <v>52.6</v>
      </c>
      <c r="J193" s="43">
        <v>0.68340000000000001</v>
      </c>
    </row>
    <row r="194" spans="1:10" x14ac:dyDescent="0.25">
      <c r="A194" s="35">
        <v>190</v>
      </c>
      <c r="B194" s="35" t="s">
        <v>245</v>
      </c>
      <c r="C194" s="36" t="s">
        <v>246</v>
      </c>
      <c r="D194" s="37" t="s">
        <v>58</v>
      </c>
      <c r="E194" s="38">
        <v>57.22</v>
      </c>
      <c r="F194" s="38">
        <v>38.079909999999998</v>
      </c>
      <c r="G194" s="38">
        <v>1.82</v>
      </c>
      <c r="H194" s="38">
        <v>0</v>
      </c>
      <c r="I194" s="38">
        <v>55.4</v>
      </c>
      <c r="J194" s="43">
        <v>0.65</v>
      </c>
    </row>
    <row r="195" spans="1:10" x14ac:dyDescent="0.25">
      <c r="A195" s="35">
        <v>191</v>
      </c>
      <c r="B195" s="35" t="s">
        <v>598</v>
      </c>
      <c r="C195" s="36" t="s">
        <v>401</v>
      </c>
      <c r="D195" s="37" t="s">
        <v>58</v>
      </c>
      <c r="E195" s="38">
        <v>80.337999999999994</v>
      </c>
      <c r="F195" s="38">
        <v>49.615516</v>
      </c>
      <c r="G195" s="38">
        <v>2.548</v>
      </c>
      <c r="H195" s="38">
        <v>0</v>
      </c>
      <c r="I195" s="38">
        <v>77.789999999999992</v>
      </c>
      <c r="J195" s="43">
        <v>0.61758465483332925</v>
      </c>
    </row>
    <row r="196" spans="1:10" x14ac:dyDescent="0.25">
      <c r="A196" s="35">
        <v>192</v>
      </c>
      <c r="B196" s="35" t="s">
        <v>247</v>
      </c>
      <c r="C196" s="36" t="s">
        <v>248</v>
      </c>
      <c r="D196" s="41" t="s">
        <v>58</v>
      </c>
      <c r="E196" s="38">
        <v>51.41</v>
      </c>
      <c r="F196" s="38">
        <v>39.503444000000002</v>
      </c>
      <c r="G196" s="38">
        <v>1.93</v>
      </c>
      <c r="H196" s="38">
        <v>0</v>
      </c>
      <c r="I196" s="38">
        <v>49.48</v>
      </c>
      <c r="J196" s="43">
        <v>0.76840000000000008</v>
      </c>
    </row>
    <row r="197" spans="1:10" x14ac:dyDescent="0.25">
      <c r="A197" s="35">
        <v>193</v>
      </c>
      <c r="B197" s="35" t="s">
        <v>249</v>
      </c>
      <c r="C197" s="36" t="s">
        <v>250</v>
      </c>
      <c r="D197" s="41" t="s">
        <v>58</v>
      </c>
      <c r="E197" s="38">
        <v>62.92</v>
      </c>
      <c r="F197" s="38">
        <v>39.771732</v>
      </c>
      <c r="G197" s="38">
        <v>1.94</v>
      </c>
      <c r="H197" s="38">
        <v>0</v>
      </c>
      <c r="I197" s="38">
        <v>60.980000000000004</v>
      </c>
      <c r="J197" s="43">
        <v>0.6321</v>
      </c>
    </row>
    <row r="198" spans="1:10" x14ac:dyDescent="0.25">
      <c r="A198" s="35" t="s">
        <v>1635</v>
      </c>
      <c r="B198" s="77" t="s">
        <v>1636</v>
      </c>
      <c r="C198" s="160" t="s">
        <v>1637</v>
      </c>
      <c r="D198" s="161" t="s">
        <v>58</v>
      </c>
      <c r="E198" s="162">
        <v>36.57</v>
      </c>
      <c r="F198" s="162">
        <v>36.57</v>
      </c>
      <c r="G198" s="162">
        <v>1.82</v>
      </c>
      <c r="H198" s="162">
        <v>0</v>
      </c>
      <c r="I198" s="163">
        <v>34.75</v>
      </c>
      <c r="J198" s="164">
        <v>0.99170000000000003</v>
      </c>
    </row>
    <row r="199" spans="1:10" ht="25.5" x14ac:dyDescent="0.25">
      <c r="A199" s="35">
        <v>194</v>
      </c>
      <c r="B199" s="35" t="s">
        <v>251</v>
      </c>
      <c r="C199" s="36" t="s">
        <v>599</v>
      </c>
      <c r="D199" s="37" t="s">
        <v>58</v>
      </c>
      <c r="E199" s="38">
        <v>48.4</v>
      </c>
      <c r="F199" s="38">
        <v>37.190560000000005</v>
      </c>
      <c r="G199" s="38">
        <v>1.82</v>
      </c>
      <c r="H199" s="38">
        <v>0</v>
      </c>
      <c r="I199" s="38">
        <v>46.58</v>
      </c>
      <c r="J199" s="43">
        <v>0.76840000000000008</v>
      </c>
    </row>
    <row r="200" spans="1:10" x14ac:dyDescent="0.25">
      <c r="A200" s="35">
        <v>195</v>
      </c>
      <c r="B200" s="35" t="s">
        <v>252</v>
      </c>
      <c r="C200" s="36" t="s">
        <v>600</v>
      </c>
      <c r="D200" s="37" t="s">
        <v>58</v>
      </c>
      <c r="E200" s="38">
        <v>37.619999999999997</v>
      </c>
      <c r="F200" s="38">
        <v>34.546445999999996</v>
      </c>
      <c r="G200" s="38">
        <v>1.82</v>
      </c>
      <c r="H200" s="38">
        <v>0</v>
      </c>
      <c r="I200" s="38">
        <v>35.799999999999997</v>
      </c>
      <c r="J200" s="43">
        <v>0.91830000000000001</v>
      </c>
    </row>
    <row r="201" spans="1:10" x14ac:dyDescent="0.25">
      <c r="A201" s="35">
        <v>196</v>
      </c>
      <c r="B201" s="35" t="s">
        <v>253</v>
      </c>
      <c r="C201" s="36" t="s">
        <v>254</v>
      </c>
      <c r="D201" s="37" t="s">
        <v>58</v>
      </c>
      <c r="E201" s="38">
        <v>33.229999999999997</v>
      </c>
      <c r="F201" s="38">
        <v>29.029727999999999</v>
      </c>
      <c r="G201" s="38">
        <v>0</v>
      </c>
      <c r="H201" s="38">
        <v>0</v>
      </c>
      <c r="I201" s="38">
        <v>33.229999999999997</v>
      </c>
      <c r="J201" s="43">
        <v>0.87360000000000004</v>
      </c>
    </row>
    <row r="202" spans="1:10" ht="51" x14ac:dyDescent="0.25">
      <c r="A202" s="35">
        <v>197</v>
      </c>
      <c r="B202" s="35" t="s">
        <v>255</v>
      </c>
      <c r="C202" s="36" t="s">
        <v>256</v>
      </c>
      <c r="D202" s="37" t="s">
        <v>58</v>
      </c>
      <c r="E202" s="38">
        <v>126.5</v>
      </c>
      <c r="F202" s="38">
        <v>0</v>
      </c>
      <c r="G202" s="38">
        <v>0</v>
      </c>
      <c r="H202" s="38">
        <v>0</v>
      </c>
      <c r="I202" s="38">
        <v>126.5</v>
      </c>
      <c r="J202" s="43">
        <v>0</v>
      </c>
    </row>
    <row r="203" spans="1:10" x14ac:dyDescent="0.25">
      <c r="A203" s="35">
        <v>198</v>
      </c>
      <c r="B203" s="35" t="s">
        <v>257</v>
      </c>
      <c r="C203" s="36" t="s">
        <v>601</v>
      </c>
      <c r="D203" s="37" t="s">
        <v>58</v>
      </c>
      <c r="E203" s="38">
        <v>42.32</v>
      </c>
      <c r="F203" s="38">
        <v>37.195048</v>
      </c>
      <c r="G203" s="38">
        <v>1.82</v>
      </c>
      <c r="H203" s="38">
        <v>0</v>
      </c>
      <c r="I203" s="38">
        <v>40.5</v>
      </c>
      <c r="J203" s="43">
        <v>0.87890000000000001</v>
      </c>
    </row>
    <row r="204" spans="1:10" ht="38.25" x14ac:dyDescent="0.25">
      <c r="A204" s="35">
        <v>199</v>
      </c>
      <c r="B204" s="35" t="s">
        <v>57</v>
      </c>
      <c r="C204" s="36" t="s">
        <v>602</v>
      </c>
      <c r="D204" s="37" t="s">
        <v>58</v>
      </c>
      <c r="E204" s="38">
        <v>3.42</v>
      </c>
      <c r="F204" s="38">
        <v>2.9767680000000003</v>
      </c>
      <c r="G204" s="38">
        <v>0.15</v>
      </c>
      <c r="H204" s="38">
        <v>0</v>
      </c>
      <c r="I204" s="38">
        <v>3.27</v>
      </c>
      <c r="J204" s="43">
        <v>0.87040000000000006</v>
      </c>
    </row>
    <row r="205" spans="1:10" ht="38.25" x14ac:dyDescent="0.25">
      <c r="A205" s="35">
        <v>200</v>
      </c>
      <c r="B205" s="35" t="s">
        <v>59</v>
      </c>
      <c r="C205" s="36" t="s">
        <v>603</v>
      </c>
      <c r="D205" s="37" t="s">
        <v>58</v>
      </c>
      <c r="E205" s="38">
        <v>8.7200000000000006</v>
      </c>
      <c r="F205" s="38">
        <v>2.9743920000000004</v>
      </c>
      <c r="G205" s="38">
        <v>0.15</v>
      </c>
      <c r="H205" s="38">
        <v>0</v>
      </c>
      <c r="I205" s="38">
        <v>8.57</v>
      </c>
      <c r="J205" s="43">
        <v>0.34110000000000001</v>
      </c>
    </row>
    <row r="206" spans="1:10" ht="76.5" x14ac:dyDescent="0.25">
      <c r="A206" s="35">
        <v>201</v>
      </c>
      <c r="B206" s="35" t="s">
        <v>402</v>
      </c>
      <c r="C206" s="36" t="s">
        <v>403</v>
      </c>
      <c r="D206" s="41" t="s">
        <v>404</v>
      </c>
      <c r="E206" s="38">
        <v>1.2649999999999999</v>
      </c>
      <c r="F206" s="38">
        <v>0</v>
      </c>
      <c r="G206" s="38">
        <v>0</v>
      </c>
      <c r="H206" s="38">
        <v>0</v>
      </c>
      <c r="I206" s="38">
        <v>1.2649999999999999</v>
      </c>
      <c r="J206" s="43">
        <v>0</v>
      </c>
    </row>
    <row r="207" spans="1:10" ht="63.75" x14ac:dyDescent="0.25">
      <c r="A207" s="35">
        <v>202</v>
      </c>
      <c r="B207" s="35" t="s">
        <v>258</v>
      </c>
      <c r="C207" s="36" t="s">
        <v>259</v>
      </c>
      <c r="D207" s="41" t="s">
        <v>260</v>
      </c>
      <c r="E207" s="38">
        <v>15.81</v>
      </c>
      <c r="F207" s="38">
        <v>0</v>
      </c>
      <c r="G207" s="38">
        <v>0</v>
      </c>
      <c r="H207" s="38">
        <v>0</v>
      </c>
      <c r="I207" s="38">
        <v>15.81</v>
      </c>
      <c r="J207" s="43">
        <v>0</v>
      </c>
    </row>
    <row r="208" spans="1:10" ht="63.75" x14ac:dyDescent="0.25">
      <c r="A208" s="35">
        <v>203</v>
      </c>
      <c r="B208" s="36" t="s">
        <v>261</v>
      </c>
      <c r="C208" s="36" t="s">
        <v>604</v>
      </c>
      <c r="D208" s="41" t="s">
        <v>260</v>
      </c>
      <c r="E208" s="38">
        <v>8.86</v>
      </c>
      <c r="F208" s="38">
        <v>0</v>
      </c>
      <c r="G208" s="38">
        <v>0</v>
      </c>
      <c r="H208" s="38">
        <v>0</v>
      </c>
      <c r="I208" s="38">
        <v>8.86</v>
      </c>
      <c r="J208" s="43">
        <v>0</v>
      </c>
    </row>
    <row r="209" spans="1:10" ht="76.5" x14ac:dyDescent="0.25">
      <c r="A209" s="35">
        <v>204</v>
      </c>
      <c r="B209" s="36" t="s">
        <v>262</v>
      </c>
      <c r="C209" s="36" t="s">
        <v>605</v>
      </c>
      <c r="D209" s="41" t="s">
        <v>260</v>
      </c>
      <c r="E209" s="38">
        <v>6.33</v>
      </c>
      <c r="F209" s="38">
        <v>0</v>
      </c>
      <c r="G209" s="38">
        <v>0</v>
      </c>
      <c r="H209" s="38">
        <v>0</v>
      </c>
      <c r="I209" s="38">
        <v>6.33</v>
      </c>
      <c r="J209" s="43">
        <v>0</v>
      </c>
    </row>
    <row r="210" spans="1:10" ht="76.5" x14ac:dyDescent="0.25">
      <c r="A210" s="35">
        <v>205</v>
      </c>
      <c r="B210" s="36" t="s">
        <v>263</v>
      </c>
      <c r="C210" s="36" t="s">
        <v>606</v>
      </c>
      <c r="D210" s="41" t="s">
        <v>260</v>
      </c>
      <c r="E210" s="38">
        <v>5.69</v>
      </c>
      <c r="F210" s="38">
        <v>0</v>
      </c>
      <c r="G210" s="38">
        <v>0</v>
      </c>
      <c r="H210" s="38">
        <v>0</v>
      </c>
      <c r="I210" s="38">
        <v>5.69</v>
      </c>
      <c r="J210" s="43">
        <v>0</v>
      </c>
    </row>
    <row r="211" spans="1:10" ht="63.75" x14ac:dyDescent="0.25">
      <c r="A211" s="35">
        <v>206</v>
      </c>
      <c r="B211" s="36" t="s">
        <v>264</v>
      </c>
      <c r="C211" s="36" t="s">
        <v>607</v>
      </c>
      <c r="D211" s="41" t="s">
        <v>260</v>
      </c>
      <c r="E211" s="38">
        <v>7.59</v>
      </c>
      <c r="F211" s="38">
        <v>0</v>
      </c>
      <c r="G211" s="38">
        <v>0</v>
      </c>
      <c r="H211" s="38">
        <v>0</v>
      </c>
      <c r="I211" s="38">
        <v>7.59</v>
      </c>
      <c r="J211" s="43">
        <v>0</v>
      </c>
    </row>
    <row r="212" spans="1:10" ht="63.75" x14ac:dyDescent="0.25">
      <c r="A212" s="35">
        <v>207</v>
      </c>
      <c r="B212" s="36" t="s">
        <v>265</v>
      </c>
      <c r="C212" s="36" t="s">
        <v>608</v>
      </c>
      <c r="D212" s="41" t="s">
        <v>260</v>
      </c>
      <c r="E212" s="38">
        <v>7.72</v>
      </c>
      <c r="F212" s="38">
        <v>0</v>
      </c>
      <c r="G212" s="38">
        <v>0</v>
      </c>
      <c r="H212" s="38">
        <v>0</v>
      </c>
      <c r="I212" s="38">
        <v>7.72</v>
      </c>
      <c r="J212" s="43">
        <v>0</v>
      </c>
    </row>
    <row r="213" spans="1:10" ht="63.75" x14ac:dyDescent="0.25">
      <c r="A213" s="35">
        <v>208</v>
      </c>
      <c r="B213" s="36" t="s">
        <v>266</v>
      </c>
      <c r="C213" s="36" t="s">
        <v>609</v>
      </c>
      <c r="D213" s="41" t="s">
        <v>260</v>
      </c>
      <c r="E213" s="38">
        <v>10.119999999999999</v>
      </c>
      <c r="F213" s="38">
        <v>0</v>
      </c>
      <c r="G213" s="38">
        <v>0</v>
      </c>
      <c r="H213" s="38">
        <v>0</v>
      </c>
      <c r="I213" s="38">
        <v>10.119999999999999</v>
      </c>
      <c r="J213" s="43">
        <v>0</v>
      </c>
    </row>
    <row r="214" spans="1:10" ht="63.75" x14ac:dyDescent="0.25">
      <c r="A214" s="35">
        <v>209</v>
      </c>
      <c r="B214" s="36" t="s">
        <v>267</v>
      </c>
      <c r="C214" s="36" t="s">
        <v>610</v>
      </c>
      <c r="D214" s="41" t="s">
        <v>260</v>
      </c>
      <c r="E214" s="38">
        <v>12.65</v>
      </c>
      <c r="F214" s="38">
        <v>0</v>
      </c>
      <c r="G214" s="38">
        <v>0</v>
      </c>
      <c r="H214" s="38">
        <v>0</v>
      </c>
      <c r="I214" s="38">
        <v>12.65</v>
      </c>
      <c r="J214" s="43">
        <v>0</v>
      </c>
    </row>
    <row r="215" spans="1:10" ht="63.75" x14ac:dyDescent="0.25">
      <c r="A215" s="35">
        <v>210</v>
      </c>
      <c r="B215" s="36" t="s">
        <v>268</v>
      </c>
      <c r="C215" s="36" t="s">
        <v>611</v>
      </c>
      <c r="D215" s="41" t="s">
        <v>260</v>
      </c>
      <c r="E215" s="38">
        <v>15.18</v>
      </c>
      <c r="F215" s="38">
        <v>0</v>
      </c>
      <c r="G215" s="38">
        <v>0</v>
      </c>
      <c r="H215" s="38">
        <v>0</v>
      </c>
      <c r="I215" s="38">
        <v>15.18</v>
      </c>
      <c r="J215" s="43">
        <v>0</v>
      </c>
    </row>
    <row r="216" spans="1:10" ht="63.75" x14ac:dyDescent="0.25">
      <c r="A216" s="35">
        <v>211</v>
      </c>
      <c r="B216" s="36" t="s">
        <v>269</v>
      </c>
      <c r="C216" s="36" t="s">
        <v>612</v>
      </c>
      <c r="D216" s="41" t="s">
        <v>260</v>
      </c>
      <c r="E216" s="38">
        <v>16.45</v>
      </c>
      <c r="F216" s="38">
        <v>0</v>
      </c>
      <c r="G216" s="38">
        <v>0</v>
      </c>
      <c r="H216" s="38">
        <v>0</v>
      </c>
      <c r="I216" s="38">
        <v>16.45</v>
      </c>
      <c r="J216" s="43">
        <v>0</v>
      </c>
    </row>
    <row r="217" spans="1:10" ht="25.5" x14ac:dyDescent="0.25">
      <c r="A217" s="35">
        <v>212</v>
      </c>
      <c r="B217" s="36" t="s">
        <v>270</v>
      </c>
      <c r="C217" s="36" t="s">
        <v>613</v>
      </c>
      <c r="D217" s="41" t="s">
        <v>213</v>
      </c>
      <c r="E217" s="38">
        <v>30.36</v>
      </c>
      <c r="F217" s="38">
        <v>0</v>
      </c>
      <c r="G217" s="38">
        <v>0</v>
      </c>
      <c r="H217" s="38">
        <v>0</v>
      </c>
      <c r="I217" s="38">
        <v>30.36</v>
      </c>
      <c r="J217" s="43">
        <v>0</v>
      </c>
    </row>
    <row r="218" spans="1:10" ht="25.5" x14ac:dyDescent="0.25">
      <c r="A218" s="35">
        <v>213</v>
      </c>
      <c r="B218" s="35" t="s">
        <v>572</v>
      </c>
      <c r="C218" s="36" t="s">
        <v>573</v>
      </c>
      <c r="D218" s="42" t="s">
        <v>260</v>
      </c>
      <c r="E218" s="38">
        <v>149.27000000000001</v>
      </c>
      <c r="F218" s="38">
        <v>0</v>
      </c>
      <c r="G218" s="38">
        <v>0</v>
      </c>
      <c r="H218" s="38">
        <v>0</v>
      </c>
      <c r="I218" s="38">
        <v>149.27000000000001</v>
      </c>
      <c r="J218" s="43">
        <v>0</v>
      </c>
    </row>
    <row r="219" spans="1:10" x14ac:dyDescent="0.25">
      <c r="A219" s="35">
        <v>214</v>
      </c>
      <c r="B219" s="35" t="s">
        <v>271</v>
      </c>
      <c r="C219" s="36" t="s">
        <v>272</v>
      </c>
      <c r="D219" s="37" t="s">
        <v>49</v>
      </c>
      <c r="E219" s="38">
        <v>1.47</v>
      </c>
      <c r="F219" s="38">
        <v>0</v>
      </c>
      <c r="G219" s="38">
        <v>0</v>
      </c>
      <c r="H219" s="38">
        <v>0</v>
      </c>
      <c r="I219" s="38">
        <v>1.47</v>
      </c>
      <c r="J219" s="43">
        <v>0</v>
      </c>
    </row>
    <row r="220" spans="1:10" ht="38.25" x14ac:dyDescent="0.25">
      <c r="A220" s="35">
        <v>215</v>
      </c>
      <c r="B220" s="36" t="s">
        <v>614</v>
      </c>
      <c r="C220" s="36" t="s">
        <v>273</v>
      </c>
      <c r="D220" s="37" t="s">
        <v>49</v>
      </c>
      <c r="E220" s="38">
        <v>0.06</v>
      </c>
      <c r="F220" s="38">
        <v>0</v>
      </c>
      <c r="G220" s="38">
        <v>0</v>
      </c>
      <c r="H220" s="38">
        <v>0</v>
      </c>
      <c r="I220" s="38">
        <v>0.06</v>
      </c>
      <c r="J220" s="43">
        <v>0</v>
      </c>
    </row>
    <row r="221" spans="1:10" ht="25.5" x14ac:dyDescent="0.25">
      <c r="A221" s="35">
        <v>216</v>
      </c>
      <c r="B221" s="36" t="s">
        <v>274</v>
      </c>
      <c r="C221" s="36" t="s">
        <v>615</v>
      </c>
      <c r="D221" s="37" t="s">
        <v>49</v>
      </c>
      <c r="E221" s="38">
        <v>1.71</v>
      </c>
      <c r="F221" s="38">
        <v>0</v>
      </c>
      <c r="G221" s="38">
        <v>0</v>
      </c>
      <c r="H221" s="38">
        <v>0</v>
      </c>
      <c r="I221" s="38">
        <v>1.71</v>
      </c>
      <c r="J221" s="43">
        <v>0</v>
      </c>
    </row>
    <row r="222" spans="1:10" ht="25.5" x14ac:dyDescent="0.25">
      <c r="A222" s="35">
        <v>217</v>
      </c>
      <c r="B222" s="36" t="s">
        <v>275</v>
      </c>
      <c r="C222" s="36" t="s">
        <v>616</v>
      </c>
      <c r="D222" s="37" t="s">
        <v>49</v>
      </c>
      <c r="E222" s="38">
        <v>2.0699999999999998</v>
      </c>
      <c r="F222" s="38">
        <v>0</v>
      </c>
      <c r="G222" s="38">
        <v>0</v>
      </c>
      <c r="H222" s="38">
        <v>0</v>
      </c>
      <c r="I222" s="38">
        <v>2.0699999999999998</v>
      </c>
      <c r="J222" s="43">
        <v>0</v>
      </c>
    </row>
    <row r="223" spans="1:10" ht="25.5" x14ac:dyDescent="0.25">
      <c r="A223" s="35">
        <v>218</v>
      </c>
      <c r="B223" s="36" t="s">
        <v>276</v>
      </c>
      <c r="C223" s="36" t="s">
        <v>617</v>
      </c>
      <c r="D223" s="37" t="s">
        <v>49</v>
      </c>
      <c r="E223" s="38">
        <v>2.56</v>
      </c>
      <c r="F223" s="38">
        <v>0</v>
      </c>
      <c r="G223" s="38">
        <v>0</v>
      </c>
      <c r="H223" s="38">
        <v>0</v>
      </c>
      <c r="I223" s="38">
        <v>2.56</v>
      </c>
      <c r="J223" s="43">
        <v>0</v>
      </c>
    </row>
    <row r="224" spans="1:10" ht="25.5" x14ac:dyDescent="0.25">
      <c r="A224" s="35">
        <v>219</v>
      </c>
      <c r="B224" s="36" t="s">
        <v>277</v>
      </c>
      <c r="C224" s="36" t="s">
        <v>618</v>
      </c>
      <c r="D224" s="37" t="s">
        <v>49</v>
      </c>
      <c r="E224" s="38">
        <v>3.29</v>
      </c>
      <c r="F224" s="38">
        <v>0</v>
      </c>
      <c r="G224" s="38">
        <v>0</v>
      </c>
      <c r="H224" s="38">
        <v>0</v>
      </c>
      <c r="I224" s="38">
        <v>3.29</v>
      </c>
      <c r="J224" s="43">
        <v>0</v>
      </c>
    </row>
    <row r="225" spans="1:10" ht="25.5" x14ac:dyDescent="0.25">
      <c r="A225" s="35">
        <v>220</v>
      </c>
      <c r="B225" s="36" t="s">
        <v>278</v>
      </c>
      <c r="C225" s="36" t="s">
        <v>619</v>
      </c>
      <c r="D225" s="37" t="s">
        <v>49</v>
      </c>
      <c r="E225" s="38">
        <v>3.97</v>
      </c>
      <c r="F225" s="38">
        <v>0</v>
      </c>
      <c r="G225" s="38">
        <v>0</v>
      </c>
      <c r="H225" s="38">
        <v>0</v>
      </c>
      <c r="I225" s="38">
        <v>3.97</v>
      </c>
      <c r="J225" s="43">
        <v>0</v>
      </c>
    </row>
    <row r="226" spans="1:10" ht="25.5" x14ac:dyDescent="0.25">
      <c r="A226" s="35">
        <v>221</v>
      </c>
      <c r="B226" s="36" t="s">
        <v>279</v>
      </c>
      <c r="C226" s="36" t="s">
        <v>620</v>
      </c>
      <c r="D226" s="37" t="s">
        <v>49</v>
      </c>
      <c r="E226" s="38">
        <v>5</v>
      </c>
      <c r="F226" s="38">
        <v>0</v>
      </c>
      <c r="G226" s="38">
        <v>0</v>
      </c>
      <c r="H226" s="38">
        <v>0</v>
      </c>
      <c r="I226" s="38">
        <v>5</v>
      </c>
      <c r="J226" s="43">
        <v>0</v>
      </c>
    </row>
    <row r="227" spans="1:10" ht="25.5" x14ac:dyDescent="0.25">
      <c r="A227" s="35">
        <v>222</v>
      </c>
      <c r="B227" s="36" t="s">
        <v>280</v>
      </c>
      <c r="C227" s="36" t="s">
        <v>621</v>
      </c>
      <c r="D227" s="37" t="s">
        <v>49</v>
      </c>
      <c r="E227" s="38">
        <v>7.88</v>
      </c>
      <c r="F227" s="38">
        <v>0</v>
      </c>
      <c r="G227" s="38">
        <v>0</v>
      </c>
      <c r="H227" s="38">
        <v>0</v>
      </c>
      <c r="I227" s="38">
        <v>7.88</v>
      </c>
      <c r="J227" s="43">
        <v>0</v>
      </c>
    </row>
    <row r="228" spans="1:10" ht="25.5" x14ac:dyDescent="0.25">
      <c r="A228" s="35">
        <v>223</v>
      </c>
      <c r="B228" s="36" t="s">
        <v>281</v>
      </c>
      <c r="C228" s="36" t="s">
        <v>622</v>
      </c>
      <c r="D228" s="37" t="s">
        <v>49</v>
      </c>
      <c r="E228" s="38">
        <v>9.69</v>
      </c>
      <c r="F228" s="38">
        <v>0</v>
      </c>
      <c r="G228" s="38">
        <v>0</v>
      </c>
      <c r="H228" s="38">
        <v>0</v>
      </c>
      <c r="I228" s="38">
        <v>9.69</v>
      </c>
      <c r="J228" s="43">
        <v>0</v>
      </c>
    </row>
    <row r="229" spans="1:10" ht="25.5" x14ac:dyDescent="0.25">
      <c r="A229" s="35">
        <v>224</v>
      </c>
      <c r="B229" s="36" t="s">
        <v>282</v>
      </c>
      <c r="C229" s="36" t="s">
        <v>623</v>
      </c>
      <c r="D229" s="37" t="s">
        <v>49</v>
      </c>
      <c r="E229" s="38">
        <v>2.52</v>
      </c>
      <c r="F229" s="38">
        <v>0</v>
      </c>
      <c r="G229" s="38">
        <v>0</v>
      </c>
      <c r="H229" s="38">
        <v>0</v>
      </c>
      <c r="I229" s="38">
        <v>2.52</v>
      </c>
      <c r="J229" s="43">
        <v>0</v>
      </c>
    </row>
    <row r="230" spans="1:10" ht="25.5" x14ac:dyDescent="0.25">
      <c r="A230" s="35">
        <v>225</v>
      </c>
      <c r="B230" s="36" t="s">
        <v>283</v>
      </c>
      <c r="C230" s="36" t="s">
        <v>624</v>
      </c>
      <c r="D230" s="37" t="s">
        <v>49</v>
      </c>
      <c r="E230" s="38">
        <v>2.9</v>
      </c>
      <c r="F230" s="38">
        <v>0</v>
      </c>
      <c r="G230" s="38">
        <v>0</v>
      </c>
      <c r="H230" s="38">
        <v>0</v>
      </c>
      <c r="I230" s="38">
        <v>2.9</v>
      </c>
      <c r="J230" s="43">
        <v>0</v>
      </c>
    </row>
    <row r="231" spans="1:10" ht="25.5" x14ac:dyDescent="0.25">
      <c r="A231" s="35">
        <v>226</v>
      </c>
      <c r="B231" s="36" t="s">
        <v>284</v>
      </c>
      <c r="C231" s="36" t="s">
        <v>625</v>
      </c>
      <c r="D231" s="37" t="s">
        <v>49</v>
      </c>
      <c r="E231" s="38">
        <v>3.18</v>
      </c>
      <c r="F231" s="38">
        <v>0</v>
      </c>
      <c r="G231" s="38">
        <v>0</v>
      </c>
      <c r="H231" s="38">
        <v>0</v>
      </c>
      <c r="I231" s="38">
        <v>3.18</v>
      </c>
      <c r="J231" s="43">
        <v>0</v>
      </c>
    </row>
    <row r="232" spans="1:10" ht="25.5" x14ac:dyDescent="0.25">
      <c r="A232" s="35">
        <v>227</v>
      </c>
      <c r="B232" s="36" t="s">
        <v>285</v>
      </c>
      <c r="C232" s="36" t="s">
        <v>626</v>
      </c>
      <c r="D232" s="37" t="s">
        <v>49</v>
      </c>
      <c r="E232" s="38">
        <v>3.52</v>
      </c>
      <c r="F232" s="38">
        <v>0</v>
      </c>
      <c r="G232" s="38">
        <v>0</v>
      </c>
      <c r="H232" s="38">
        <v>0</v>
      </c>
      <c r="I232" s="38">
        <v>3.52</v>
      </c>
      <c r="J232" s="43">
        <v>0</v>
      </c>
    </row>
    <row r="233" spans="1:10" ht="25.5" x14ac:dyDescent="0.25">
      <c r="A233" s="35">
        <v>228</v>
      </c>
      <c r="B233" s="36" t="s">
        <v>286</v>
      </c>
      <c r="C233" s="36" t="s">
        <v>627</v>
      </c>
      <c r="D233" s="37" t="s">
        <v>49</v>
      </c>
      <c r="E233" s="38">
        <v>3.47</v>
      </c>
      <c r="F233" s="38">
        <v>0</v>
      </c>
      <c r="G233" s="38">
        <v>0</v>
      </c>
      <c r="H233" s="38">
        <v>0</v>
      </c>
      <c r="I233" s="38">
        <v>3.47</v>
      </c>
      <c r="J233" s="43">
        <v>0</v>
      </c>
    </row>
    <row r="234" spans="1:10" ht="25.5" x14ac:dyDescent="0.25">
      <c r="A234" s="35">
        <v>229</v>
      </c>
      <c r="B234" s="36" t="s">
        <v>287</v>
      </c>
      <c r="C234" s="36" t="s">
        <v>628</v>
      </c>
      <c r="D234" s="37" t="s">
        <v>49</v>
      </c>
      <c r="E234" s="38">
        <v>3</v>
      </c>
      <c r="F234" s="38">
        <v>0</v>
      </c>
      <c r="G234" s="38">
        <v>0</v>
      </c>
      <c r="H234" s="38">
        <v>0</v>
      </c>
      <c r="I234" s="38">
        <v>3</v>
      </c>
      <c r="J234" s="43">
        <v>0</v>
      </c>
    </row>
    <row r="235" spans="1:10" ht="25.5" x14ac:dyDescent="0.25">
      <c r="A235" s="35">
        <v>230</v>
      </c>
      <c r="B235" s="36" t="s">
        <v>288</v>
      </c>
      <c r="C235" s="36" t="s">
        <v>629</v>
      </c>
      <c r="D235" s="37" t="s">
        <v>49</v>
      </c>
      <c r="E235" s="38">
        <v>4.17</v>
      </c>
      <c r="F235" s="38">
        <v>0</v>
      </c>
      <c r="G235" s="38">
        <v>0</v>
      </c>
      <c r="H235" s="38">
        <v>0</v>
      </c>
      <c r="I235" s="38">
        <v>4.17</v>
      </c>
      <c r="J235" s="43">
        <v>0</v>
      </c>
    </row>
    <row r="236" spans="1:10" ht="25.5" x14ac:dyDescent="0.25">
      <c r="A236" s="35">
        <v>231</v>
      </c>
      <c r="B236" s="36" t="s">
        <v>289</v>
      </c>
      <c r="C236" s="36" t="s">
        <v>630</v>
      </c>
      <c r="D236" s="37" t="s">
        <v>49</v>
      </c>
      <c r="E236" s="38">
        <v>4.3</v>
      </c>
      <c r="F236" s="38">
        <v>0</v>
      </c>
      <c r="G236" s="38">
        <v>0</v>
      </c>
      <c r="H236" s="38">
        <v>0</v>
      </c>
      <c r="I236" s="38">
        <v>4.3</v>
      </c>
      <c r="J236" s="43">
        <v>0</v>
      </c>
    </row>
    <row r="237" spans="1:10" ht="25.5" x14ac:dyDescent="0.25">
      <c r="A237" s="35">
        <v>232</v>
      </c>
      <c r="B237" s="36" t="s">
        <v>290</v>
      </c>
      <c r="C237" s="36" t="s">
        <v>631</v>
      </c>
      <c r="D237" s="37" t="s">
        <v>49</v>
      </c>
      <c r="E237" s="38">
        <v>5.21</v>
      </c>
      <c r="F237" s="38">
        <v>0</v>
      </c>
      <c r="G237" s="38">
        <v>0</v>
      </c>
      <c r="H237" s="38">
        <v>0</v>
      </c>
      <c r="I237" s="38">
        <v>5.21</v>
      </c>
      <c r="J237" s="43">
        <v>0</v>
      </c>
    </row>
    <row r="238" spans="1:10" ht="25.5" x14ac:dyDescent="0.25">
      <c r="A238" s="35">
        <v>233</v>
      </c>
      <c r="B238" s="36" t="s">
        <v>291</v>
      </c>
      <c r="C238" s="36" t="s">
        <v>632</v>
      </c>
      <c r="D238" s="37" t="s">
        <v>49</v>
      </c>
      <c r="E238" s="38">
        <v>5.87</v>
      </c>
      <c r="F238" s="38">
        <v>0</v>
      </c>
      <c r="G238" s="38">
        <v>0</v>
      </c>
      <c r="H238" s="38">
        <v>0</v>
      </c>
      <c r="I238" s="38">
        <v>5.87</v>
      </c>
      <c r="J238" s="43">
        <v>0</v>
      </c>
    </row>
    <row r="239" spans="1:10" ht="25.5" x14ac:dyDescent="0.25">
      <c r="A239" s="35">
        <v>234</v>
      </c>
      <c r="B239" s="36" t="s">
        <v>292</v>
      </c>
      <c r="C239" s="36" t="s">
        <v>633</v>
      </c>
      <c r="D239" s="37" t="s">
        <v>49</v>
      </c>
      <c r="E239" s="38">
        <v>7.82</v>
      </c>
      <c r="F239" s="38">
        <v>0</v>
      </c>
      <c r="G239" s="38">
        <v>0</v>
      </c>
      <c r="H239" s="38">
        <v>0</v>
      </c>
      <c r="I239" s="38">
        <v>7.82</v>
      </c>
      <c r="J239" s="43">
        <v>0</v>
      </c>
    </row>
    <row r="240" spans="1:10" ht="25.5" x14ac:dyDescent="0.25">
      <c r="A240" s="35">
        <v>235</v>
      </c>
      <c r="B240" s="36" t="s">
        <v>293</v>
      </c>
      <c r="C240" s="36" t="s">
        <v>634</v>
      </c>
      <c r="D240" s="37" t="s">
        <v>49</v>
      </c>
      <c r="E240" s="38">
        <v>10.55</v>
      </c>
      <c r="F240" s="38">
        <v>0</v>
      </c>
      <c r="G240" s="38">
        <v>0</v>
      </c>
      <c r="H240" s="38">
        <v>0</v>
      </c>
      <c r="I240" s="38">
        <v>10.55</v>
      </c>
      <c r="J240" s="43">
        <v>0</v>
      </c>
    </row>
    <row r="241" spans="1:10" ht="25.5" x14ac:dyDescent="0.25">
      <c r="A241" s="35">
        <v>236</v>
      </c>
      <c r="B241" s="36" t="s">
        <v>294</v>
      </c>
      <c r="C241" s="36" t="s">
        <v>635</v>
      </c>
      <c r="D241" s="37" t="s">
        <v>49</v>
      </c>
      <c r="E241" s="38">
        <v>4.41</v>
      </c>
      <c r="F241" s="38">
        <v>0</v>
      </c>
      <c r="G241" s="38">
        <v>0</v>
      </c>
      <c r="H241" s="38">
        <v>0</v>
      </c>
      <c r="I241" s="38">
        <v>4.41</v>
      </c>
      <c r="J241" s="43">
        <v>0</v>
      </c>
    </row>
    <row r="242" spans="1:10" ht="25.5" x14ac:dyDescent="0.25">
      <c r="A242" s="35">
        <v>237</v>
      </c>
      <c r="B242" s="36" t="s">
        <v>295</v>
      </c>
      <c r="C242" s="36" t="s">
        <v>636</v>
      </c>
      <c r="D242" s="37" t="s">
        <v>49</v>
      </c>
      <c r="E242" s="38">
        <v>3.91</v>
      </c>
      <c r="F242" s="38">
        <v>0</v>
      </c>
      <c r="G242" s="38">
        <v>0</v>
      </c>
      <c r="H242" s="38">
        <v>0</v>
      </c>
      <c r="I242" s="38">
        <v>3.91</v>
      </c>
      <c r="J242" s="43">
        <v>0</v>
      </c>
    </row>
    <row r="243" spans="1:10" ht="25.5" x14ac:dyDescent="0.25">
      <c r="A243" s="35">
        <v>238</v>
      </c>
      <c r="B243" s="36" t="s">
        <v>296</v>
      </c>
      <c r="C243" s="36" t="s">
        <v>637</v>
      </c>
      <c r="D243" s="37" t="s">
        <v>49</v>
      </c>
      <c r="E243" s="38">
        <v>4.6900000000000004</v>
      </c>
      <c r="F243" s="38">
        <v>0</v>
      </c>
      <c r="G243" s="38">
        <v>0</v>
      </c>
      <c r="H243" s="38">
        <v>0</v>
      </c>
      <c r="I243" s="38">
        <v>4.6900000000000004</v>
      </c>
      <c r="J243" s="43">
        <v>0</v>
      </c>
    </row>
    <row r="244" spans="1:10" ht="25.5" x14ac:dyDescent="0.25">
      <c r="A244" s="35">
        <v>239</v>
      </c>
      <c r="B244" s="36" t="s">
        <v>297</v>
      </c>
      <c r="C244" s="36" t="s">
        <v>638</v>
      </c>
      <c r="D244" s="37" t="s">
        <v>49</v>
      </c>
      <c r="E244" s="38">
        <v>5.6</v>
      </c>
      <c r="F244" s="38">
        <v>0</v>
      </c>
      <c r="G244" s="38">
        <v>0</v>
      </c>
      <c r="H244" s="38">
        <v>0</v>
      </c>
      <c r="I244" s="38">
        <v>5.6</v>
      </c>
      <c r="J244" s="43">
        <v>0</v>
      </c>
    </row>
    <row r="245" spans="1:10" ht="25.5" x14ac:dyDescent="0.25">
      <c r="A245" s="35">
        <v>240</v>
      </c>
      <c r="B245" s="36" t="s">
        <v>298</v>
      </c>
      <c r="C245" s="36" t="s">
        <v>639</v>
      </c>
      <c r="D245" s="37" t="s">
        <v>49</v>
      </c>
      <c r="E245" s="38">
        <v>6.84</v>
      </c>
      <c r="F245" s="38">
        <v>0</v>
      </c>
      <c r="G245" s="38">
        <v>0</v>
      </c>
      <c r="H245" s="38">
        <v>0</v>
      </c>
      <c r="I245" s="38">
        <v>6.84</v>
      </c>
      <c r="J245" s="43">
        <v>0</v>
      </c>
    </row>
    <row r="246" spans="1:10" ht="25.5" x14ac:dyDescent="0.25">
      <c r="A246" s="35">
        <v>241</v>
      </c>
      <c r="B246" s="36" t="s">
        <v>299</v>
      </c>
      <c r="C246" s="36" t="s">
        <v>640</v>
      </c>
      <c r="D246" s="37" t="s">
        <v>49</v>
      </c>
      <c r="E246" s="38">
        <v>7.55</v>
      </c>
      <c r="F246" s="38">
        <v>0</v>
      </c>
      <c r="G246" s="38">
        <v>0</v>
      </c>
      <c r="H246" s="38">
        <v>0</v>
      </c>
      <c r="I246" s="38">
        <v>7.55</v>
      </c>
      <c r="J246" s="43">
        <v>0</v>
      </c>
    </row>
    <row r="247" spans="1:10" ht="25.5" x14ac:dyDescent="0.25">
      <c r="A247" s="35">
        <v>242</v>
      </c>
      <c r="B247" s="36" t="s">
        <v>300</v>
      </c>
      <c r="C247" s="36" t="s">
        <v>641</v>
      </c>
      <c r="D247" s="37" t="s">
        <v>49</v>
      </c>
      <c r="E247" s="38">
        <v>7.82</v>
      </c>
      <c r="F247" s="38">
        <v>0</v>
      </c>
      <c r="G247" s="38">
        <v>0</v>
      </c>
      <c r="H247" s="38">
        <v>0</v>
      </c>
      <c r="I247" s="38">
        <v>7.82</v>
      </c>
      <c r="J247" s="43">
        <v>0</v>
      </c>
    </row>
    <row r="248" spans="1:10" ht="25.5" x14ac:dyDescent="0.25">
      <c r="A248" s="35">
        <v>243</v>
      </c>
      <c r="B248" s="36" t="s">
        <v>301</v>
      </c>
      <c r="C248" s="36" t="s">
        <v>642</v>
      </c>
      <c r="D248" s="37" t="s">
        <v>49</v>
      </c>
      <c r="E248" s="38">
        <v>10.55</v>
      </c>
      <c r="F248" s="38">
        <v>0</v>
      </c>
      <c r="G248" s="38">
        <v>0</v>
      </c>
      <c r="H248" s="38">
        <v>0</v>
      </c>
      <c r="I248" s="38">
        <v>10.55</v>
      </c>
      <c r="J248" s="43">
        <v>0</v>
      </c>
    </row>
    <row r="249" spans="1:10" ht="25.5" x14ac:dyDescent="0.25">
      <c r="A249" s="35">
        <v>244</v>
      </c>
      <c r="B249" s="36" t="s">
        <v>302</v>
      </c>
      <c r="C249" s="36" t="s">
        <v>643</v>
      </c>
      <c r="D249" s="37" t="s">
        <v>49</v>
      </c>
      <c r="E249" s="38">
        <v>22.02</v>
      </c>
      <c r="F249" s="38">
        <v>0</v>
      </c>
      <c r="G249" s="38">
        <v>0</v>
      </c>
      <c r="H249" s="38">
        <v>0</v>
      </c>
      <c r="I249" s="38">
        <v>22.02</v>
      </c>
      <c r="J249" s="43">
        <v>0</v>
      </c>
    </row>
    <row r="250" spans="1:10" ht="25.5" x14ac:dyDescent="0.25">
      <c r="A250" s="35">
        <v>245</v>
      </c>
      <c r="B250" s="36" t="s">
        <v>303</v>
      </c>
      <c r="C250" s="36" t="s">
        <v>644</v>
      </c>
      <c r="D250" s="37" t="s">
        <v>49</v>
      </c>
      <c r="E250" s="38">
        <v>10.69</v>
      </c>
      <c r="F250" s="38">
        <v>0</v>
      </c>
      <c r="G250" s="38">
        <v>0</v>
      </c>
      <c r="H250" s="38">
        <v>0</v>
      </c>
      <c r="I250" s="38">
        <v>10.69</v>
      </c>
      <c r="J250" s="43">
        <v>0</v>
      </c>
    </row>
    <row r="251" spans="1:10" ht="25.5" x14ac:dyDescent="0.25">
      <c r="A251" s="35">
        <v>246</v>
      </c>
      <c r="B251" s="36" t="s">
        <v>304</v>
      </c>
      <c r="C251" s="36" t="s">
        <v>645</v>
      </c>
      <c r="D251" s="37" t="s">
        <v>49</v>
      </c>
      <c r="E251" s="38">
        <v>12.51</v>
      </c>
      <c r="F251" s="38">
        <v>0</v>
      </c>
      <c r="G251" s="38">
        <v>0</v>
      </c>
      <c r="H251" s="38">
        <v>0</v>
      </c>
      <c r="I251" s="38">
        <v>12.51</v>
      </c>
      <c r="J251" s="43">
        <v>0</v>
      </c>
    </row>
    <row r="252" spans="1:10" ht="25.5" x14ac:dyDescent="0.25">
      <c r="A252" s="35">
        <v>247</v>
      </c>
      <c r="B252" s="36" t="s">
        <v>305</v>
      </c>
      <c r="C252" s="36" t="s">
        <v>646</v>
      </c>
      <c r="D252" s="37" t="s">
        <v>49</v>
      </c>
      <c r="E252" s="38">
        <v>14.07</v>
      </c>
      <c r="F252" s="38">
        <v>0</v>
      </c>
      <c r="G252" s="38">
        <v>0</v>
      </c>
      <c r="H252" s="38">
        <v>0</v>
      </c>
      <c r="I252" s="38">
        <v>14.07</v>
      </c>
      <c r="J252" s="43">
        <v>0</v>
      </c>
    </row>
    <row r="253" spans="1:10" ht="25.5" x14ac:dyDescent="0.25">
      <c r="A253" s="35">
        <v>248</v>
      </c>
      <c r="B253" s="36" t="s">
        <v>306</v>
      </c>
      <c r="C253" s="36" t="s">
        <v>647</v>
      </c>
      <c r="D253" s="37" t="s">
        <v>49</v>
      </c>
      <c r="E253" s="38">
        <v>16.61</v>
      </c>
      <c r="F253" s="38">
        <v>0</v>
      </c>
      <c r="G253" s="38">
        <v>0</v>
      </c>
      <c r="H253" s="38">
        <v>0</v>
      </c>
      <c r="I253" s="38">
        <v>16.61</v>
      </c>
      <c r="J253" s="43">
        <v>0</v>
      </c>
    </row>
    <row r="254" spans="1:10" ht="25.5" x14ac:dyDescent="0.25">
      <c r="A254" s="35">
        <v>249</v>
      </c>
      <c r="B254" s="36" t="s">
        <v>307</v>
      </c>
      <c r="C254" s="36" t="s">
        <v>648</v>
      </c>
      <c r="D254" s="37" t="s">
        <v>49</v>
      </c>
      <c r="E254" s="38">
        <v>20.85</v>
      </c>
      <c r="F254" s="38">
        <v>0</v>
      </c>
      <c r="G254" s="38">
        <v>0</v>
      </c>
      <c r="H254" s="38">
        <v>0</v>
      </c>
      <c r="I254" s="38">
        <v>20.85</v>
      </c>
      <c r="J254" s="43">
        <v>0</v>
      </c>
    </row>
    <row r="255" spans="1:10" ht="25.5" x14ac:dyDescent="0.25">
      <c r="A255" s="35">
        <v>250</v>
      </c>
      <c r="B255" s="36" t="s">
        <v>308</v>
      </c>
      <c r="C255" s="36" t="s">
        <v>649</v>
      </c>
      <c r="D255" s="37" t="s">
        <v>49</v>
      </c>
      <c r="E255" s="38">
        <v>23.72</v>
      </c>
      <c r="F255" s="38">
        <v>0</v>
      </c>
      <c r="G255" s="38">
        <v>0</v>
      </c>
      <c r="H255" s="38">
        <v>0</v>
      </c>
      <c r="I255" s="38">
        <v>23.72</v>
      </c>
      <c r="J255" s="43">
        <v>0</v>
      </c>
    </row>
    <row r="256" spans="1:10" ht="25.5" x14ac:dyDescent="0.25">
      <c r="A256" s="35">
        <v>251</v>
      </c>
      <c r="B256" s="36" t="s">
        <v>309</v>
      </c>
      <c r="C256" s="36" t="s">
        <v>650</v>
      </c>
      <c r="D256" s="37" t="s">
        <v>49</v>
      </c>
      <c r="E256" s="38">
        <v>29.32</v>
      </c>
      <c r="F256" s="38">
        <v>0</v>
      </c>
      <c r="G256" s="38">
        <v>0</v>
      </c>
      <c r="H256" s="38">
        <v>0</v>
      </c>
      <c r="I256" s="38">
        <v>29.32</v>
      </c>
      <c r="J256" s="43">
        <v>0</v>
      </c>
    </row>
    <row r="257" spans="1:10" ht="25.5" x14ac:dyDescent="0.25">
      <c r="A257" s="35">
        <v>252</v>
      </c>
      <c r="B257" s="36" t="s">
        <v>310</v>
      </c>
      <c r="C257" s="36" t="s">
        <v>651</v>
      </c>
      <c r="D257" s="37" t="s">
        <v>49</v>
      </c>
      <c r="E257" s="38">
        <v>37.270000000000003</v>
      </c>
      <c r="F257" s="38">
        <v>0</v>
      </c>
      <c r="G257" s="38">
        <v>0</v>
      </c>
      <c r="H257" s="38">
        <v>0</v>
      </c>
      <c r="I257" s="38">
        <v>37.270000000000003</v>
      </c>
      <c r="J257" s="43">
        <v>0</v>
      </c>
    </row>
    <row r="258" spans="1:10" ht="25.5" x14ac:dyDescent="0.25">
      <c r="A258" s="35">
        <v>253</v>
      </c>
      <c r="B258" s="36" t="s">
        <v>311</v>
      </c>
      <c r="C258" s="36" t="s">
        <v>652</v>
      </c>
      <c r="D258" s="37" t="s">
        <v>49</v>
      </c>
      <c r="E258" s="38">
        <v>41.05</v>
      </c>
      <c r="F258" s="38">
        <v>0</v>
      </c>
      <c r="G258" s="38">
        <v>0</v>
      </c>
      <c r="H258" s="38">
        <v>0</v>
      </c>
      <c r="I258" s="38">
        <v>41.05</v>
      </c>
      <c r="J258" s="43">
        <v>0</v>
      </c>
    </row>
    <row r="259" spans="1:10" ht="25.5" x14ac:dyDescent="0.25">
      <c r="A259" s="35">
        <v>254</v>
      </c>
      <c r="B259" s="36" t="s">
        <v>312</v>
      </c>
      <c r="C259" s="36" t="s">
        <v>653</v>
      </c>
      <c r="D259" s="37" t="s">
        <v>49</v>
      </c>
      <c r="E259" s="38">
        <v>15.32</v>
      </c>
      <c r="F259" s="38">
        <v>0</v>
      </c>
      <c r="G259" s="38">
        <v>0</v>
      </c>
      <c r="H259" s="38">
        <v>0</v>
      </c>
      <c r="I259" s="38">
        <v>15.32</v>
      </c>
      <c r="J259" s="43">
        <v>0</v>
      </c>
    </row>
    <row r="260" spans="1:10" ht="25.5" x14ac:dyDescent="0.25">
      <c r="A260" s="35">
        <v>255</v>
      </c>
      <c r="B260" s="36" t="s">
        <v>313</v>
      </c>
      <c r="C260" s="36" t="s">
        <v>654</v>
      </c>
      <c r="D260" s="37" t="s">
        <v>49</v>
      </c>
      <c r="E260" s="38">
        <v>21.76</v>
      </c>
      <c r="F260" s="38">
        <v>0</v>
      </c>
      <c r="G260" s="38">
        <v>0</v>
      </c>
      <c r="H260" s="38">
        <v>0</v>
      </c>
      <c r="I260" s="38">
        <v>21.76</v>
      </c>
      <c r="J260" s="43">
        <v>0</v>
      </c>
    </row>
    <row r="261" spans="1:10" ht="25.5" x14ac:dyDescent="0.25">
      <c r="A261" s="35">
        <v>256</v>
      </c>
      <c r="B261" s="36" t="s">
        <v>314</v>
      </c>
      <c r="C261" s="36" t="s">
        <v>655</v>
      </c>
      <c r="D261" s="37" t="s">
        <v>49</v>
      </c>
      <c r="E261" s="38">
        <v>26.58</v>
      </c>
      <c r="F261" s="38">
        <v>0</v>
      </c>
      <c r="G261" s="38">
        <v>0</v>
      </c>
      <c r="H261" s="38">
        <v>0</v>
      </c>
      <c r="I261" s="38">
        <v>26.58</v>
      </c>
      <c r="J261" s="43">
        <v>0</v>
      </c>
    </row>
    <row r="262" spans="1:10" ht="25.5" x14ac:dyDescent="0.25">
      <c r="A262" s="35">
        <v>257</v>
      </c>
      <c r="B262" s="36" t="s">
        <v>315</v>
      </c>
      <c r="C262" s="36" t="s">
        <v>656</v>
      </c>
      <c r="D262" s="37" t="s">
        <v>49</v>
      </c>
      <c r="E262" s="38">
        <v>36.479999999999997</v>
      </c>
      <c r="F262" s="38">
        <v>0</v>
      </c>
      <c r="G262" s="38">
        <v>0</v>
      </c>
      <c r="H262" s="38">
        <v>0</v>
      </c>
      <c r="I262" s="38">
        <v>36.479999999999997</v>
      </c>
      <c r="J262" s="43">
        <v>0</v>
      </c>
    </row>
    <row r="263" spans="1:10" ht="25.5" x14ac:dyDescent="0.25">
      <c r="A263" s="35">
        <v>258</v>
      </c>
      <c r="B263" s="36" t="s">
        <v>316</v>
      </c>
      <c r="C263" s="36" t="s">
        <v>657</v>
      </c>
      <c r="D263" s="37" t="s">
        <v>49</v>
      </c>
      <c r="E263" s="38">
        <v>44.43</v>
      </c>
      <c r="F263" s="38">
        <v>0</v>
      </c>
      <c r="G263" s="38">
        <v>0</v>
      </c>
      <c r="H263" s="38">
        <v>0</v>
      </c>
      <c r="I263" s="38">
        <v>44.43</v>
      </c>
      <c r="J263" s="43">
        <v>0</v>
      </c>
    </row>
    <row r="264" spans="1:10" ht="25.5" x14ac:dyDescent="0.25">
      <c r="A264" s="35">
        <v>259</v>
      </c>
      <c r="B264" s="36" t="s">
        <v>317</v>
      </c>
      <c r="C264" s="36" t="s">
        <v>658</v>
      </c>
      <c r="D264" s="37" t="s">
        <v>49</v>
      </c>
      <c r="E264" s="38">
        <v>56.68</v>
      </c>
      <c r="F264" s="38">
        <v>0</v>
      </c>
      <c r="G264" s="38">
        <v>0</v>
      </c>
      <c r="H264" s="38">
        <v>0</v>
      </c>
      <c r="I264" s="38">
        <v>56.68</v>
      </c>
      <c r="J264" s="43">
        <v>0</v>
      </c>
    </row>
    <row r="265" spans="1:10" ht="25.5" x14ac:dyDescent="0.25">
      <c r="A265" s="35">
        <v>260</v>
      </c>
      <c r="B265" s="36" t="s">
        <v>318</v>
      </c>
      <c r="C265" s="36" t="s">
        <v>659</v>
      </c>
      <c r="D265" s="37" t="s">
        <v>49</v>
      </c>
      <c r="E265" s="38">
        <v>62.02</v>
      </c>
      <c r="F265" s="38">
        <v>0</v>
      </c>
      <c r="G265" s="38">
        <v>0</v>
      </c>
      <c r="H265" s="38">
        <v>0</v>
      </c>
      <c r="I265" s="38">
        <v>62.02</v>
      </c>
      <c r="J265" s="43">
        <v>0</v>
      </c>
    </row>
    <row r="266" spans="1:10" ht="25.5" x14ac:dyDescent="0.25">
      <c r="A266" s="35">
        <v>261</v>
      </c>
      <c r="B266" s="36" t="s">
        <v>319</v>
      </c>
      <c r="C266" s="36" t="s">
        <v>660</v>
      </c>
      <c r="D266" s="37" t="s">
        <v>49</v>
      </c>
      <c r="E266" s="38">
        <v>88.73</v>
      </c>
      <c r="F266" s="38">
        <v>0</v>
      </c>
      <c r="G266" s="38">
        <v>0</v>
      </c>
      <c r="H266" s="38">
        <v>0</v>
      </c>
      <c r="I266" s="38">
        <v>88.73</v>
      </c>
      <c r="J266" s="43">
        <v>0</v>
      </c>
    </row>
    <row r="267" spans="1:10" ht="25.5" x14ac:dyDescent="0.25">
      <c r="A267" s="35">
        <v>262</v>
      </c>
      <c r="B267" s="36" t="s">
        <v>320</v>
      </c>
      <c r="C267" s="36" t="s">
        <v>661</v>
      </c>
      <c r="D267" s="37" t="s">
        <v>49</v>
      </c>
      <c r="E267" s="38">
        <v>25.54</v>
      </c>
      <c r="F267" s="38">
        <v>0</v>
      </c>
      <c r="G267" s="38">
        <v>0</v>
      </c>
      <c r="H267" s="38">
        <v>0</v>
      </c>
      <c r="I267" s="38">
        <v>25.54</v>
      </c>
      <c r="J267" s="43">
        <v>0</v>
      </c>
    </row>
    <row r="268" spans="1:10" ht="25.5" x14ac:dyDescent="0.25">
      <c r="A268" s="35">
        <v>263</v>
      </c>
      <c r="B268" s="36" t="s">
        <v>321</v>
      </c>
      <c r="C268" s="36" t="s">
        <v>662</v>
      </c>
      <c r="D268" s="37" t="s">
        <v>49</v>
      </c>
      <c r="E268" s="38">
        <v>34.909999999999997</v>
      </c>
      <c r="F268" s="38">
        <v>0</v>
      </c>
      <c r="G268" s="38">
        <v>0</v>
      </c>
      <c r="H268" s="38">
        <v>0</v>
      </c>
      <c r="I268" s="38">
        <v>34.909999999999997</v>
      </c>
      <c r="J268" s="43">
        <v>0</v>
      </c>
    </row>
    <row r="269" spans="1:10" ht="25.5" x14ac:dyDescent="0.25">
      <c r="A269" s="35">
        <v>264</v>
      </c>
      <c r="B269" s="36" t="s">
        <v>322</v>
      </c>
      <c r="C269" s="36" t="s">
        <v>663</v>
      </c>
      <c r="D269" s="37" t="s">
        <v>49</v>
      </c>
      <c r="E269" s="38">
        <v>43.19</v>
      </c>
      <c r="F269" s="38">
        <v>0</v>
      </c>
      <c r="G269" s="38">
        <v>0</v>
      </c>
      <c r="H269" s="38">
        <v>0</v>
      </c>
      <c r="I269" s="38">
        <v>43.19</v>
      </c>
      <c r="J269" s="43">
        <v>0</v>
      </c>
    </row>
    <row r="270" spans="1:10" ht="25.5" x14ac:dyDescent="0.25">
      <c r="A270" s="35">
        <v>265</v>
      </c>
      <c r="B270" s="36" t="s">
        <v>323</v>
      </c>
      <c r="C270" s="36" t="s">
        <v>664</v>
      </c>
      <c r="D270" s="37" t="s">
        <v>49</v>
      </c>
      <c r="E270" s="38">
        <v>47.88</v>
      </c>
      <c r="F270" s="38">
        <v>0</v>
      </c>
      <c r="G270" s="38">
        <v>0</v>
      </c>
      <c r="H270" s="38">
        <v>0</v>
      </c>
      <c r="I270" s="38">
        <v>47.88</v>
      </c>
      <c r="J270" s="43">
        <v>0</v>
      </c>
    </row>
    <row r="271" spans="1:10" ht="25.5" x14ac:dyDescent="0.25">
      <c r="A271" s="35">
        <v>266</v>
      </c>
      <c r="B271" s="36" t="s">
        <v>324</v>
      </c>
      <c r="C271" s="36" t="s">
        <v>665</v>
      </c>
      <c r="D271" s="37" t="s">
        <v>49</v>
      </c>
      <c r="E271" s="38">
        <v>59.29</v>
      </c>
      <c r="F271" s="38">
        <v>0</v>
      </c>
      <c r="G271" s="38">
        <v>0</v>
      </c>
      <c r="H271" s="38">
        <v>0</v>
      </c>
      <c r="I271" s="38">
        <v>59.29</v>
      </c>
      <c r="J271" s="43">
        <v>0</v>
      </c>
    </row>
    <row r="272" spans="1:10" ht="25.5" x14ac:dyDescent="0.25">
      <c r="A272" s="35">
        <v>267</v>
      </c>
      <c r="B272" s="36" t="s">
        <v>325</v>
      </c>
      <c r="C272" s="36" t="s">
        <v>666</v>
      </c>
      <c r="D272" s="37" t="s">
        <v>49</v>
      </c>
      <c r="E272" s="38">
        <v>71.790000000000006</v>
      </c>
      <c r="F272" s="38">
        <v>0</v>
      </c>
      <c r="G272" s="38">
        <v>0</v>
      </c>
      <c r="H272" s="38">
        <v>0</v>
      </c>
      <c r="I272" s="38">
        <v>71.790000000000006</v>
      </c>
      <c r="J272" s="43">
        <v>0</v>
      </c>
    </row>
    <row r="273" spans="1:10" ht="25.5" x14ac:dyDescent="0.25">
      <c r="A273" s="35">
        <v>268</v>
      </c>
      <c r="B273" s="36" t="s">
        <v>326</v>
      </c>
      <c r="C273" s="36" t="s">
        <v>667</v>
      </c>
      <c r="D273" s="37" t="s">
        <v>49</v>
      </c>
      <c r="E273" s="38">
        <v>80.14</v>
      </c>
      <c r="F273" s="38">
        <v>0</v>
      </c>
      <c r="G273" s="38">
        <v>0</v>
      </c>
      <c r="H273" s="38">
        <v>0</v>
      </c>
      <c r="I273" s="38">
        <v>80.14</v>
      </c>
      <c r="J273" s="43">
        <v>0</v>
      </c>
    </row>
    <row r="274" spans="1:10" ht="25.5" x14ac:dyDescent="0.25">
      <c r="A274" s="35">
        <v>269</v>
      </c>
      <c r="B274" s="36" t="s">
        <v>327</v>
      </c>
      <c r="C274" s="36" t="s">
        <v>668</v>
      </c>
      <c r="D274" s="37" t="s">
        <v>49</v>
      </c>
      <c r="E274" s="38">
        <v>115.32</v>
      </c>
      <c r="F274" s="38">
        <v>0</v>
      </c>
      <c r="G274" s="38">
        <v>0</v>
      </c>
      <c r="H274" s="38">
        <v>0</v>
      </c>
      <c r="I274" s="38">
        <v>115.32</v>
      </c>
      <c r="J274" s="43">
        <v>0</v>
      </c>
    </row>
    <row r="275" spans="1:10" ht="25.5" x14ac:dyDescent="0.25">
      <c r="A275" s="35">
        <v>270</v>
      </c>
      <c r="B275" s="35" t="s">
        <v>328</v>
      </c>
      <c r="C275" s="36" t="s">
        <v>669</v>
      </c>
      <c r="D275" s="41" t="s">
        <v>49</v>
      </c>
      <c r="E275" s="38">
        <v>1.4</v>
      </c>
      <c r="F275" s="38">
        <v>0</v>
      </c>
      <c r="G275" s="38">
        <v>0</v>
      </c>
      <c r="H275" s="38">
        <v>0</v>
      </c>
      <c r="I275" s="38">
        <v>1.4</v>
      </c>
      <c r="J275" s="43">
        <v>0</v>
      </c>
    </row>
    <row r="276" spans="1:10" ht="25.5" x14ac:dyDescent="0.25">
      <c r="A276" s="35">
        <v>271</v>
      </c>
      <c r="B276" s="35" t="s">
        <v>329</v>
      </c>
      <c r="C276" s="36" t="s">
        <v>670</v>
      </c>
      <c r="D276" s="41" t="s">
        <v>49</v>
      </c>
      <c r="E276" s="38">
        <v>2.06</v>
      </c>
      <c r="F276" s="38">
        <v>0</v>
      </c>
      <c r="G276" s="38">
        <v>0</v>
      </c>
      <c r="H276" s="38">
        <v>0</v>
      </c>
      <c r="I276" s="38">
        <v>2.06</v>
      </c>
      <c r="J276" s="43">
        <v>0</v>
      </c>
    </row>
    <row r="277" spans="1:10" ht="25.5" x14ac:dyDescent="0.25">
      <c r="A277" s="35">
        <v>272</v>
      </c>
      <c r="B277" s="35" t="s">
        <v>330</v>
      </c>
      <c r="C277" s="36" t="s">
        <v>671</v>
      </c>
      <c r="D277" s="41" t="s">
        <v>49</v>
      </c>
      <c r="E277" s="38">
        <v>3.26</v>
      </c>
      <c r="F277" s="38">
        <v>0</v>
      </c>
      <c r="G277" s="38">
        <v>0</v>
      </c>
      <c r="H277" s="38">
        <v>0</v>
      </c>
      <c r="I277" s="38">
        <v>3.26</v>
      </c>
      <c r="J277" s="43">
        <v>0</v>
      </c>
    </row>
    <row r="278" spans="1:10" ht="25.5" x14ac:dyDescent="0.25">
      <c r="A278" s="35">
        <v>273</v>
      </c>
      <c r="B278" s="35" t="s">
        <v>331</v>
      </c>
      <c r="C278" s="36" t="s">
        <v>672</v>
      </c>
      <c r="D278" s="41" t="s">
        <v>49</v>
      </c>
      <c r="E278" s="38">
        <v>5.12</v>
      </c>
      <c r="F278" s="38">
        <v>0</v>
      </c>
      <c r="G278" s="38">
        <v>0</v>
      </c>
      <c r="H278" s="38">
        <v>0</v>
      </c>
      <c r="I278" s="38">
        <v>5.12</v>
      </c>
      <c r="J278" s="43">
        <v>0</v>
      </c>
    </row>
    <row r="279" spans="1:10" ht="25.5" x14ac:dyDescent="0.25">
      <c r="A279" s="35">
        <v>274</v>
      </c>
      <c r="B279" s="35" t="s">
        <v>332</v>
      </c>
      <c r="C279" s="36" t="s">
        <v>673</v>
      </c>
      <c r="D279" s="41" t="s">
        <v>49</v>
      </c>
      <c r="E279" s="38">
        <v>7.97</v>
      </c>
      <c r="F279" s="38">
        <v>0</v>
      </c>
      <c r="G279" s="38">
        <v>0</v>
      </c>
      <c r="H279" s="38">
        <v>0</v>
      </c>
      <c r="I279" s="38">
        <v>7.97</v>
      </c>
      <c r="J279" s="43">
        <v>0</v>
      </c>
    </row>
    <row r="280" spans="1:10" ht="25.5" x14ac:dyDescent="0.25">
      <c r="A280" s="35">
        <v>275</v>
      </c>
      <c r="B280" s="35" t="s">
        <v>333</v>
      </c>
      <c r="C280" s="36" t="s">
        <v>674</v>
      </c>
      <c r="D280" s="41" t="s">
        <v>49</v>
      </c>
      <c r="E280" s="38">
        <v>12.5</v>
      </c>
      <c r="F280" s="38">
        <v>0</v>
      </c>
      <c r="G280" s="38">
        <v>0</v>
      </c>
      <c r="H280" s="38">
        <v>0</v>
      </c>
      <c r="I280" s="38">
        <v>12.5</v>
      </c>
      <c r="J280" s="43">
        <v>0</v>
      </c>
    </row>
    <row r="281" spans="1:10" ht="25.5" x14ac:dyDescent="0.25">
      <c r="A281" s="35">
        <v>276</v>
      </c>
      <c r="B281" s="35" t="s">
        <v>334</v>
      </c>
      <c r="C281" s="36" t="s">
        <v>675</v>
      </c>
      <c r="D281" s="41" t="s">
        <v>49</v>
      </c>
      <c r="E281" s="38">
        <v>16.32</v>
      </c>
      <c r="F281" s="38">
        <v>0</v>
      </c>
      <c r="G281" s="38">
        <v>0</v>
      </c>
      <c r="H281" s="38">
        <v>0</v>
      </c>
      <c r="I281" s="38">
        <v>16.32</v>
      </c>
      <c r="J281" s="43">
        <v>0</v>
      </c>
    </row>
    <row r="282" spans="1:10" ht="25.5" x14ac:dyDescent="0.25">
      <c r="A282" s="35">
        <v>277</v>
      </c>
      <c r="B282" s="35" t="s">
        <v>335</v>
      </c>
      <c r="C282" s="36" t="s">
        <v>676</v>
      </c>
      <c r="D282" s="41" t="s">
        <v>49</v>
      </c>
      <c r="E282" s="38">
        <v>23.39</v>
      </c>
      <c r="F282" s="38">
        <v>0</v>
      </c>
      <c r="G282" s="38">
        <v>0</v>
      </c>
      <c r="H282" s="38">
        <v>0</v>
      </c>
      <c r="I282" s="38">
        <v>23.39</v>
      </c>
      <c r="J282" s="43">
        <v>0</v>
      </c>
    </row>
    <row r="283" spans="1:10" ht="25.5" x14ac:dyDescent="0.25">
      <c r="A283" s="35">
        <v>278</v>
      </c>
      <c r="B283" s="35" t="s">
        <v>336</v>
      </c>
      <c r="C283" s="36" t="s">
        <v>677</v>
      </c>
      <c r="D283" s="41" t="s">
        <v>49</v>
      </c>
      <c r="E283" s="38">
        <v>35.020000000000003</v>
      </c>
      <c r="F283" s="38">
        <v>0</v>
      </c>
      <c r="G283" s="38">
        <v>0</v>
      </c>
      <c r="H283" s="38">
        <v>0</v>
      </c>
      <c r="I283" s="38">
        <v>35.020000000000003</v>
      </c>
      <c r="J283" s="43">
        <v>0</v>
      </c>
    </row>
    <row r="284" spans="1:10" ht="25.5" x14ac:dyDescent="0.25">
      <c r="A284" s="35">
        <v>279</v>
      </c>
      <c r="B284" s="35" t="s">
        <v>337</v>
      </c>
      <c r="C284" s="36" t="s">
        <v>678</v>
      </c>
      <c r="D284" s="41" t="s">
        <v>49</v>
      </c>
      <c r="E284" s="38">
        <v>45.01</v>
      </c>
      <c r="F284" s="38">
        <v>0</v>
      </c>
      <c r="G284" s="38">
        <v>0</v>
      </c>
      <c r="H284" s="38">
        <v>0</v>
      </c>
      <c r="I284" s="38">
        <v>45.01</v>
      </c>
      <c r="J284" s="43">
        <v>0</v>
      </c>
    </row>
    <row r="285" spans="1:10" ht="25.5" x14ac:dyDescent="0.25">
      <c r="A285" s="35">
        <v>280</v>
      </c>
      <c r="B285" s="35" t="s">
        <v>679</v>
      </c>
      <c r="C285" s="36" t="s">
        <v>680</v>
      </c>
      <c r="D285" s="41" t="s">
        <v>49</v>
      </c>
      <c r="E285" s="38">
        <v>54.22</v>
      </c>
      <c r="F285" s="38">
        <v>0</v>
      </c>
      <c r="G285" s="38">
        <v>0</v>
      </c>
      <c r="H285" s="38">
        <v>0</v>
      </c>
      <c r="I285" s="38">
        <v>54.22</v>
      </c>
      <c r="J285" s="43">
        <v>0</v>
      </c>
    </row>
    <row r="286" spans="1:10" ht="25.5" x14ac:dyDescent="0.25">
      <c r="A286" s="35">
        <v>281</v>
      </c>
      <c r="B286" s="35" t="s">
        <v>338</v>
      </c>
      <c r="C286" s="36" t="s">
        <v>681</v>
      </c>
      <c r="D286" s="41" t="s">
        <v>49</v>
      </c>
      <c r="E286" s="38">
        <v>70.52</v>
      </c>
      <c r="F286" s="38">
        <v>0</v>
      </c>
      <c r="G286" s="38">
        <v>0</v>
      </c>
      <c r="H286" s="38">
        <v>0</v>
      </c>
      <c r="I286" s="38">
        <v>70.52</v>
      </c>
      <c r="J286" s="43">
        <v>0</v>
      </c>
    </row>
    <row r="287" spans="1:10" ht="25.5" x14ac:dyDescent="0.25">
      <c r="A287" s="35">
        <v>282</v>
      </c>
      <c r="B287" s="35" t="s">
        <v>339</v>
      </c>
      <c r="C287" s="36" t="s">
        <v>682</v>
      </c>
      <c r="D287" s="41" t="s">
        <v>49</v>
      </c>
      <c r="E287" s="38">
        <v>89.18</v>
      </c>
      <c r="F287" s="38">
        <v>0</v>
      </c>
      <c r="G287" s="38">
        <v>0</v>
      </c>
      <c r="H287" s="38">
        <v>0</v>
      </c>
      <c r="I287" s="38">
        <v>89.18</v>
      </c>
      <c r="J287" s="43">
        <v>0</v>
      </c>
    </row>
    <row r="288" spans="1:10" ht="25.5" x14ac:dyDescent="0.25">
      <c r="A288" s="35">
        <v>283</v>
      </c>
      <c r="B288" s="35" t="s">
        <v>340</v>
      </c>
      <c r="C288" s="36" t="s">
        <v>683</v>
      </c>
      <c r="D288" s="41" t="s">
        <v>49</v>
      </c>
      <c r="E288" s="38">
        <v>110.28</v>
      </c>
      <c r="F288" s="38">
        <v>0</v>
      </c>
      <c r="G288" s="38">
        <v>0</v>
      </c>
      <c r="H288" s="38">
        <v>0</v>
      </c>
      <c r="I288" s="38">
        <v>110.28</v>
      </c>
      <c r="J288" s="43">
        <v>0</v>
      </c>
    </row>
    <row r="289" spans="1:10" ht="51" x14ac:dyDescent="0.25">
      <c r="A289" s="35">
        <v>284</v>
      </c>
      <c r="B289" s="35" t="s">
        <v>405</v>
      </c>
      <c r="C289" s="36" t="s">
        <v>684</v>
      </c>
      <c r="D289" s="41" t="s">
        <v>49</v>
      </c>
      <c r="E289" s="38">
        <v>53.03</v>
      </c>
      <c r="F289" s="38">
        <v>0</v>
      </c>
      <c r="G289" s="38">
        <v>0</v>
      </c>
      <c r="H289" s="38">
        <v>0</v>
      </c>
      <c r="I289" s="38">
        <v>53.03</v>
      </c>
      <c r="J289" s="43">
        <v>0</v>
      </c>
    </row>
    <row r="290" spans="1:10" ht="51" x14ac:dyDescent="0.25">
      <c r="A290" s="35">
        <v>285</v>
      </c>
      <c r="B290" s="35" t="s">
        <v>406</v>
      </c>
      <c r="C290" s="36" t="s">
        <v>685</v>
      </c>
      <c r="D290" s="41" t="s">
        <v>49</v>
      </c>
      <c r="E290" s="38">
        <v>53.64</v>
      </c>
      <c r="F290" s="38">
        <v>0</v>
      </c>
      <c r="G290" s="38">
        <v>0</v>
      </c>
      <c r="H290" s="38">
        <v>0</v>
      </c>
      <c r="I290" s="38">
        <v>53.64</v>
      </c>
      <c r="J290" s="43">
        <v>0</v>
      </c>
    </row>
    <row r="291" spans="1:10" ht="51" x14ac:dyDescent="0.25">
      <c r="A291" s="35">
        <v>286</v>
      </c>
      <c r="B291" s="35" t="s">
        <v>407</v>
      </c>
      <c r="C291" s="36" t="s">
        <v>686</v>
      </c>
      <c r="D291" s="41" t="s">
        <v>49</v>
      </c>
      <c r="E291" s="38">
        <v>73.37</v>
      </c>
      <c r="F291" s="38">
        <v>0</v>
      </c>
      <c r="G291" s="38">
        <v>0</v>
      </c>
      <c r="H291" s="38">
        <v>0</v>
      </c>
      <c r="I291" s="38">
        <v>73.37</v>
      </c>
      <c r="J291" s="43">
        <v>0</v>
      </c>
    </row>
    <row r="292" spans="1:10" ht="51" x14ac:dyDescent="0.25">
      <c r="A292" s="35">
        <v>287</v>
      </c>
      <c r="B292" s="35" t="s">
        <v>408</v>
      </c>
      <c r="C292" s="36" t="s">
        <v>687</v>
      </c>
      <c r="D292" s="41" t="s">
        <v>49</v>
      </c>
      <c r="E292" s="38">
        <v>78.83</v>
      </c>
      <c r="F292" s="38">
        <v>0</v>
      </c>
      <c r="G292" s="38">
        <v>0</v>
      </c>
      <c r="H292" s="38">
        <v>0</v>
      </c>
      <c r="I292" s="38">
        <v>78.83</v>
      </c>
      <c r="J292" s="43">
        <v>0</v>
      </c>
    </row>
    <row r="293" spans="1:10" ht="51" x14ac:dyDescent="0.25">
      <c r="A293" s="35">
        <v>288</v>
      </c>
      <c r="B293" s="35" t="s">
        <v>409</v>
      </c>
      <c r="C293" s="36" t="s">
        <v>688</v>
      </c>
      <c r="D293" s="41" t="s">
        <v>49</v>
      </c>
      <c r="E293" s="38">
        <v>110.51</v>
      </c>
      <c r="F293" s="38">
        <v>0</v>
      </c>
      <c r="G293" s="38">
        <v>0</v>
      </c>
      <c r="H293" s="38">
        <v>0</v>
      </c>
      <c r="I293" s="38">
        <v>110.51</v>
      </c>
      <c r="J293" s="43">
        <v>0</v>
      </c>
    </row>
    <row r="294" spans="1:10" ht="51" x14ac:dyDescent="0.25">
      <c r="A294" s="35">
        <v>289</v>
      </c>
      <c r="B294" s="35" t="s">
        <v>410</v>
      </c>
      <c r="C294" s="36" t="s">
        <v>689</v>
      </c>
      <c r="D294" s="41" t="s">
        <v>49</v>
      </c>
      <c r="E294" s="38">
        <v>148.76</v>
      </c>
      <c r="F294" s="38">
        <v>0</v>
      </c>
      <c r="G294" s="38">
        <v>0</v>
      </c>
      <c r="H294" s="38">
        <v>0</v>
      </c>
      <c r="I294" s="38">
        <v>148.76</v>
      </c>
      <c r="J294" s="43">
        <v>0</v>
      </c>
    </row>
    <row r="295" spans="1:10" ht="51" x14ac:dyDescent="0.25">
      <c r="A295" s="35">
        <v>290</v>
      </c>
      <c r="B295" s="35" t="s">
        <v>411</v>
      </c>
      <c r="C295" s="36" t="s">
        <v>690</v>
      </c>
      <c r="D295" s="41" t="s">
        <v>49</v>
      </c>
      <c r="E295" s="38">
        <v>177.91</v>
      </c>
      <c r="F295" s="38">
        <v>0</v>
      </c>
      <c r="G295" s="38">
        <v>0</v>
      </c>
      <c r="H295" s="38">
        <v>0</v>
      </c>
      <c r="I295" s="38">
        <v>177.91</v>
      </c>
      <c r="J295" s="43">
        <v>0</v>
      </c>
    </row>
    <row r="296" spans="1:10" ht="51" x14ac:dyDescent="0.25">
      <c r="A296" s="35">
        <v>291</v>
      </c>
      <c r="B296" s="35" t="s">
        <v>412</v>
      </c>
      <c r="C296" s="36" t="s">
        <v>691</v>
      </c>
      <c r="D296" s="41" t="s">
        <v>49</v>
      </c>
      <c r="E296" s="38">
        <v>242.68</v>
      </c>
      <c r="F296" s="38">
        <v>0</v>
      </c>
      <c r="G296" s="38">
        <v>0</v>
      </c>
      <c r="H296" s="38">
        <v>0</v>
      </c>
      <c r="I296" s="38">
        <v>242.68</v>
      </c>
      <c r="J296" s="43">
        <v>0</v>
      </c>
    </row>
    <row r="297" spans="1:10" ht="51" x14ac:dyDescent="0.25">
      <c r="A297" s="35">
        <v>292</v>
      </c>
      <c r="B297" s="35" t="s">
        <v>413</v>
      </c>
      <c r="C297" s="36" t="s">
        <v>692</v>
      </c>
      <c r="D297" s="41" t="s">
        <v>49</v>
      </c>
      <c r="E297" s="38">
        <v>273.14</v>
      </c>
      <c r="F297" s="38">
        <v>0</v>
      </c>
      <c r="G297" s="38">
        <v>0</v>
      </c>
      <c r="H297" s="38">
        <v>0</v>
      </c>
      <c r="I297" s="38">
        <v>273.14</v>
      </c>
      <c r="J297" s="43">
        <v>0</v>
      </c>
    </row>
    <row r="298" spans="1:10" ht="51" x14ac:dyDescent="0.25">
      <c r="A298" s="35">
        <v>293</v>
      </c>
      <c r="B298" s="35" t="s">
        <v>414</v>
      </c>
      <c r="C298" s="36" t="s">
        <v>693</v>
      </c>
      <c r="D298" s="41" t="s">
        <v>49</v>
      </c>
      <c r="E298" s="38">
        <v>340.54</v>
      </c>
      <c r="F298" s="38">
        <v>0</v>
      </c>
      <c r="G298" s="38">
        <v>0</v>
      </c>
      <c r="H298" s="38">
        <v>0</v>
      </c>
      <c r="I298" s="38">
        <v>340.54</v>
      </c>
      <c r="J298" s="43">
        <v>0</v>
      </c>
    </row>
    <row r="299" spans="1:10" ht="51" x14ac:dyDescent="0.25">
      <c r="A299" s="35">
        <v>294</v>
      </c>
      <c r="B299" s="35" t="s">
        <v>415</v>
      </c>
      <c r="C299" s="36" t="s">
        <v>694</v>
      </c>
      <c r="D299" s="41" t="s">
        <v>49</v>
      </c>
      <c r="E299" s="38">
        <v>379.7</v>
      </c>
      <c r="F299" s="38">
        <v>0</v>
      </c>
      <c r="G299" s="38">
        <v>0</v>
      </c>
      <c r="H299" s="38">
        <v>0</v>
      </c>
      <c r="I299" s="38">
        <v>379.7</v>
      </c>
      <c r="J299" s="43">
        <v>0</v>
      </c>
    </row>
    <row r="300" spans="1:10" ht="51" x14ac:dyDescent="0.25">
      <c r="A300" s="35">
        <v>295</v>
      </c>
      <c r="B300" s="35" t="s">
        <v>416</v>
      </c>
      <c r="C300" s="36" t="s">
        <v>695</v>
      </c>
      <c r="D300" s="41" t="s">
        <v>49</v>
      </c>
      <c r="E300" s="38">
        <v>480.7</v>
      </c>
      <c r="F300" s="38">
        <v>0</v>
      </c>
      <c r="G300" s="38">
        <v>0</v>
      </c>
      <c r="H300" s="38">
        <v>0</v>
      </c>
      <c r="I300" s="38">
        <v>480.7</v>
      </c>
      <c r="J300" s="43">
        <v>0</v>
      </c>
    </row>
    <row r="301" spans="1:10" ht="51" x14ac:dyDescent="0.25">
      <c r="A301" s="35">
        <v>296</v>
      </c>
      <c r="B301" s="35" t="s">
        <v>417</v>
      </c>
      <c r="C301" s="36" t="s">
        <v>696</v>
      </c>
      <c r="D301" s="41" t="s">
        <v>49</v>
      </c>
      <c r="E301" s="38">
        <v>701.82</v>
      </c>
      <c r="F301" s="38">
        <v>0</v>
      </c>
      <c r="G301" s="38">
        <v>0</v>
      </c>
      <c r="H301" s="38">
        <v>0</v>
      </c>
      <c r="I301" s="38">
        <v>701.82</v>
      </c>
      <c r="J301" s="43">
        <v>0</v>
      </c>
    </row>
    <row r="302" spans="1:10" ht="51" x14ac:dyDescent="0.25">
      <c r="A302" s="35">
        <v>297</v>
      </c>
      <c r="B302" s="35" t="s">
        <v>418</v>
      </c>
      <c r="C302" s="36" t="s">
        <v>697</v>
      </c>
      <c r="D302" s="41" t="s">
        <v>49</v>
      </c>
      <c r="E302" s="38">
        <v>878.92</v>
      </c>
      <c r="F302" s="38">
        <v>0</v>
      </c>
      <c r="G302" s="38">
        <v>0</v>
      </c>
      <c r="H302" s="38">
        <v>0</v>
      </c>
      <c r="I302" s="38">
        <v>878.92</v>
      </c>
      <c r="J302" s="43">
        <v>0</v>
      </c>
    </row>
    <row r="303" spans="1:10" ht="51" x14ac:dyDescent="0.25">
      <c r="A303" s="35">
        <v>298</v>
      </c>
      <c r="B303" s="35" t="s">
        <v>419</v>
      </c>
      <c r="C303" s="36" t="s">
        <v>698</v>
      </c>
      <c r="D303" s="41" t="s">
        <v>49</v>
      </c>
      <c r="E303" s="38">
        <v>1079.8</v>
      </c>
      <c r="F303" s="38">
        <v>0</v>
      </c>
      <c r="G303" s="38">
        <v>0</v>
      </c>
      <c r="H303" s="38">
        <v>0</v>
      </c>
      <c r="I303" s="38">
        <v>1079.8</v>
      </c>
      <c r="J303" s="43">
        <v>0</v>
      </c>
    </row>
    <row r="304" spans="1:10" ht="38.25" x14ac:dyDescent="0.25">
      <c r="A304" s="35">
        <v>299</v>
      </c>
      <c r="B304" s="35" t="s">
        <v>420</v>
      </c>
      <c r="C304" s="36" t="s">
        <v>699</v>
      </c>
      <c r="D304" s="41" t="s">
        <v>49</v>
      </c>
      <c r="E304" s="38">
        <v>1210.45</v>
      </c>
      <c r="F304" s="38">
        <v>0</v>
      </c>
      <c r="G304" s="38">
        <v>0</v>
      </c>
      <c r="H304" s="38">
        <v>0</v>
      </c>
      <c r="I304" s="38">
        <v>1210.45</v>
      </c>
      <c r="J304" s="43">
        <v>0</v>
      </c>
    </row>
    <row r="305" spans="1:10" ht="25.5" x14ac:dyDescent="0.25">
      <c r="A305" s="35">
        <v>300</v>
      </c>
      <c r="B305" s="35" t="s">
        <v>341</v>
      </c>
      <c r="C305" s="36" t="s">
        <v>700</v>
      </c>
      <c r="D305" s="37" t="s">
        <v>49</v>
      </c>
      <c r="E305" s="38">
        <v>8.51</v>
      </c>
      <c r="F305" s="38">
        <v>0</v>
      </c>
      <c r="G305" s="38">
        <v>0</v>
      </c>
      <c r="H305" s="38">
        <v>0</v>
      </c>
      <c r="I305" s="38">
        <v>8.51</v>
      </c>
      <c r="J305" s="43">
        <v>0</v>
      </c>
    </row>
    <row r="306" spans="1:10" ht="25.5" x14ac:dyDescent="0.25">
      <c r="A306" s="35">
        <v>301</v>
      </c>
      <c r="B306" s="35" t="s">
        <v>342</v>
      </c>
      <c r="C306" s="36" t="s">
        <v>701</v>
      </c>
      <c r="D306" s="37" t="s">
        <v>49</v>
      </c>
      <c r="E306" s="38">
        <v>11.11</v>
      </c>
      <c r="F306" s="38">
        <v>0</v>
      </c>
      <c r="G306" s="38">
        <v>0</v>
      </c>
      <c r="H306" s="38">
        <v>0</v>
      </c>
      <c r="I306" s="38">
        <v>11.11</v>
      </c>
      <c r="J306" s="43">
        <v>0</v>
      </c>
    </row>
    <row r="307" spans="1:10" ht="25.5" x14ac:dyDescent="0.25">
      <c r="A307" s="35">
        <v>302</v>
      </c>
      <c r="B307" s="35" t="s">
        <v>343</v>
      </c>
      <c r="C307" s="36" t="s">
        <v>702</v>
      </c>
      <c r="D307" s="37" t="s">
        <v>49</v>
      </c>
      <c r="E307" s="38">
        <v>18.11</v>
      </c>
      <c r="F307" s="38">
        <v>0</v>
      </c>
      <c r="G307" s="38">
        <v>0</v>
      </c>
      <c r="H307" s="38">
        <v>0</v>
      </c>
      <c r="I307" s="38">
        <v>18.11</v>
      </c>
      <c r="J307" s="43">
        <v>0</v>
      </c>
    </row>
    <row r="308" spans="1:10" ht="25.5" x14ac:dyDescent="0.25">
      <c r="A308" s="35">
        <v>303</v>
      </c>
      <c r="B308" s="35" t="s">
        <v>344</v>
      </c>
      <c r="C308" s="36" t="s">
        <v>703</v>
      </c>
      <c r="D308" s="37" t="s">
        <v>49</v>
      </c>
      <c r="E308" s="38">
        <v>27.72</v>
      </c>
      <c r="F308" s="38">
        <v>0</v>
      </c>
      <c r="G308" s="38">
        <v>0</v>
      </c>
      <c r="H308" s="38">
        <v>0</v>
      </c>
      <c r="I308" s="38">
        <v>27.72</v>
      </c>
      <c r="J308" s="43">
        <v>0</v>
      </c>
    </row>
    <row r="309" spans="1:10" ht="25.5" x14ac:dyDescent="0.25">
      <c r="A309" s="35">
        <v>304</v>
      </c>
      <c r="B309" s="35" t="s">
        <v>345</v>
      </c>
      <c r="C309" s="36" t="s">
        <v>704</v>
      </c>
      <c r="D309" s="37" t="s">
        <v>49</v>
      </c>
      <c r="E309" s="38">
        <v>43.15</v>
      </c>
      <c r="F309" s="38">
        <v>0</v>
      </c>
      <c r="G309" s="38">
        <v>0</v>
      </c>
      <c r="H309" s="38">
        <v>0</v>
      </c>
      <c r="I309" s="38">
        <v>43.15</v>
      </c>
      <c r="J309" s="43">
        <v>0</v>
      </c>
    </row>
    <row r="310" spans="1:10" ht="25.5" x14ac:dyDescent="0.25">
      <c r="A310" s="35">
        <v>305</v>
      </c>
      <c r="B310" s="35" t="s">
        <v>346</v>
      </c>
      <c r="C310" s="36" t="s">
        <v>705</v>
      </c>
      <c r="D310" s="37" t="s">
        <v>49</v>
      </c>
      <c r="E310" s="38">
        <v>69.930000000000007</v>
      </c>
      <c r="F310" s="38">
        <v>0</v>
      </c>
      <c r="G310" s="38">
        <v>0</v>
      </c>
      <c r="H310" s="38">
        <v>0</v>
      </c>
      <c r="I310" s="38">
        <v>69.930000000000007</v>
      </c>
      <c r="J310" s="43">
        <v>0</v>
      </c>
    </row>
    <row r="311" spans="1:10" ht="25.5" x14ac:dyDescent="0.25">
      <c r="A311" s="35">
        <v>306</v>
      </c>
      <c r="B311" s="35" t="s">
        <v>347</v>
      </c>
      <c r="C311" s="36" t="s">
        <v>706</v>
      </c>
      <c r="D311" s="37" t="s">
        <v>49</v>
      </c>
      <c r="E311" s="38">
        <v>114.68</v>
      </c>
      <c r="F311" s="38">
        <v>0</v>
      </c>
      <c r="G311" s="38">
        <v>0</v>
      </c>
      <c r="H311" s="38">
        <v>0</v>
      </c>
      <c r="I311" s="38">
        <v>114.68</v>
      </c>
      <c r="J311" s="43">
        <v>0</v>
      </c>
    </row>
    <row r="312" spans="1:10" ht="25.5" x14ac:dyDescent="0.25">
      <c r="A312" s="35">
        <v>307</v>
      </c>
      <c r="B312" s="35" t="s">
        <v>348</v>
      </c>
      <c r="C312" s="36" t="s">
        <v>707</v>
      </c>
      <c r="D312" s="37" t="s">
        <v>49</v>
      </c>
      <c r="E312" s="38">
        <v>176.57</v>
      </c>
      <c r="F312" s="38">
        <v>0</v>
      </c>
      <c r="G312" s="38">
        <v>0</v>
      </c>
      <c r="H312" s="38">
        <v>0</v>
      </c>
      <c r="I312" s="38">
        <v>176.57</v>
      </c>
      <c r="J312" s="43">
        <v>0</v>
      </c>
    </row>
    <row r="313" spans="1:10" ht="25.5" x14ac:dyDescent="0.25">
      <c r="A313" s="35">
        <v>308</v>
      </c>
      <c r="B313" s="35" t="s">
        <v>349</v>
      </c>
      <c r="C313" s="36" t="s">
        <v>708</v>
      </c>
      <c r="D313" s="37" t="s">
        <v>49</v>
      </c>
      <c r="E313" s="38">
        <v>300.18</v>
      </c>
      <c r="F313" s="38">
        <v>0</v>
      </c>
      <c r="G313" s="38">
        <v>0</v>
      </c>
      <c r="H313" s="38">
        <v>0</v>
      </c>
      <c r="I313" s="38">
        <v>300.18</v>
      </c>
      <c r="J313" s="43">
        <v>0</v>
      </c>
    </row>
    <row r="314" spans="1:10" ht="153" x14ac:dyDescent="0.25">
      <c r="A314" s="35">
        <v>309</v>
      </c>
      <c r="B314" s="35" t="s">
        <v>350</v>
      </c>
      <c r="C314" s="36" t="s">
        <v>709</v>
      </c>
      <c r="D314" s="37" t="s">
        <v>49</v>
      </c>
      <c r="E314" s="38">
        <v>44.22</v>
      </c>
      <c r="F314" s="38">
        <v>0</v>
      </c>
      <c r="G314" s="38">
        <v>0</v>
      </c>
      <c r="H314" s="38">
        <v>0</v>
      </c>
      <c r="I314" s="38">
        <v>44.22</v>
      </c>
      <c r="J314" s="43">
        <v>0</v>
      </c>
    </row>
    <row r="315" spans="1:10" ht="153" x14ac:dyDescent="0.25">
      <c r="A315" s="35">
        <v>310</v>
      </c>
      <c r="B315" s="35" t="s">
        <v>351</v>
      </c>
      <c r="C315" s="36" t="s">
        <v>710</v>
      </c>
      <c r="D315" s="37" t="s">
        <v>49</v>
      </c>
      <c r="E315" s="38">
        <v>47.8</v>
      </c>
      <c r="F315" s="38">
        <v>0</v>
      </c>
      <c r="G315" s="38">
        <v>0</v>
      </c>
      <c r="H315" s="38">
        <v>0</v>
      </c>
      <c r="I315" s="38">
        <v>47.8</v>
      </c>
      <c r="J315" s="43">
        <v>0</v>
      </c>
    </row>
    <row r="316" spans="1:10" ht="153" x14ac:dyDescent="0.25">
      <c r="A316" s="35">
        <v>311</v>
      </c>
      <c r="B316" s="35" t="s">
        <v>352</v>
      </c>
      <c r="C316" s="36" t="s">
        <v>711</v>
      </c>
      <c r="D316" s="37" t="s">
        <v>49</v>
      </c>
      <c r="E316" s="38">
        <v>66.41</v>
      </c>
      <c r="F316" s="38">
        <v>0</v>
      </c>
      <c r="G316" s="38">
        <v>0</v>
      </c>
      <c r="H316" s="38">
        <v>0</v>
      </c>
      <c r="I316" s="38">
        <v>66.41</v>
      </c>
      <c r="J316" s="43">
        <v>0</v>
      </c>
    </row>
    <row r="317" spans="1:10" ht="153" x14ac:dyDescent="0.25">
      <c r="A317" s="35">
        <v>312</v>
      </c>
      <c r="B317" s="35" t="s">
        <v>353</v>
      </c>
      <c r="C317" s="36" t="s">
        <v>712</v>
      </c>
      <c r="D317" s="37" t="s">
        <v>49</v>
      </c>
      <c r="E317" s="38">
        <v>100.42</v>
      </c>
      <c r="F317" s="38">
        <v>0</v>
      </c>
      <c r="G317" s="38">
        <v>0</v>
      </c>
      <c r="H317" s="38">
        <v>0</v>
      </c>
      <c r="I317" s="38">
        <v>100.42</v>
      </c>
      <c r="J317" s="43">
        <v>0</v>
      </c>
    </row>
    <row r="318" spans="1:10" ht="153" x14ac:dyDescent="0.25">
      <c r="A318" s="35">
        <v>313</v>
      </c>
      <c r="B318" s="35" t="s">
        <v>354</v>
      </c>
      <c r="C318" s="36" t="s">
        <v>713</v>
      </c>
      <c r="D318" s="37" t="s">
        <v>49</v>
      </c>
      <c r="E318" s="38">
        <v>139.47</v>
      </c>
      <c r="F318" s="38">
        <v>0</v>
      </c>
      <c r="G318" s="38">
        <v>0</v>
      </c>
      <c r="H318" s="38">
        <v>0</v>
      </c>
      <c r="I318" s="38">
        <v>139.47</v>
      </c>
      <c r="J318" s="43">
        <v>0</v>
      </c>
    </row>
    <row r="319" spans="1:10" ht="153" x14ac:dyDescent="0.25">
      <c r="A319" s="35">
        <v>314</v>
      </c>
      <c r="B319" s="35" t="s">
        <v>355</v>
      </c>
      <c r="C319" s="36" t="s">
        <v>714</v>
      </c>
      <c r="D319" s="37" t="s">
        <v>49</v>
      </c>
      <c r="E319" s="38">
        <v>201.89</v>
      </c>
      <c r="F319" s="38">
        <v>0</v>
      </c>
      <c r="G319" s="38">
        <v>0</v>
      </c>
      <c r="H319" s="38">
        <v>0</v>
      </c>
      <c r="I319" s="38">
        <v>201.89</v>
      </c>
      <c r="J319" s="43">
        <v>0</v>
      </c>
    </row>
    <row r="320" spans="1:10" ht="153" x14ac:dyDescent="0.25">
      <c r="A320" s="35">
        <v>315</v>
      </c>
      <c r="B320" s="35" t="s">
        <v>356</v>
      </c>
      <c r="C320" s="36" t="s">
        <v>715</v>
      </c>
      <c r="D320" s="37" t="s">
        <v>49</v>
      </c>
      <c r="E320" s="38">
        <v>212.52</v>
      </c>
      <c r="F320" s="38">
        <v>0</v>
      </c>
      <c r="G320" s="38">
        <v>0</v>
      </c>
      <c r="H320" s="38">
        <v>0</v>
      </c>
      <c r="I320" s="38">
        <v>212.52</v>
      </c>
      <c r="J320" s="43">
        <v>0</v>
      </c>
    </row>
    <row r="321" spans="1:10" ht="153" x14ac:dyDescent="0.25">
      <c r="A321" s="35">
        <v>316</v>
      </c>
      <c r="B321" s="35" t="s">
        <v>357</v>
      </c>
      <c r="C321" s="36" t="s">
        <v>716</v>
      </c>
      <c r="D321" s="37" t="s">
        <v>49</v>
      </c>
      <c r="E321" s="38">
        <v>279.82</v>
      </c>
      <c r="F321" s="38">
        <v>0</v>
      </c>
      <c r="G321" s="38">
        <v>0</v>
      </c>
      <c r="H321" s="38">
        <v>0</v>
      </c>
      <c r="I321" s="38">
        <v>279.82</v>
      </c>
      <c r="J321" s="43">
        <v>0</v>
      </c>
    </row>
    <row r="322" spans="1:10" ht="38.25" x14ac:dyDescent="0.25">
      <c r="A322" s="35">
        <v>317</v>
      </c>
      <c r="B322" s="35" t="s">
        <v>717</v>
      </c>
      <c r="C322" s="36" t="s">
        <v>718</v>
      </c>
      <c r="D322" s="37" t="s">
        <v>60</v>
      </c>
      <c r="E322" s="38">
        <v>9.74</v>
      </c>
      <c r="F322" s="38">
        <v>0</v>
      </c>
      <c r="G322" s="38">
        <v>0</v>
      </c>
      <c r="H322" s="38">
        <v>0</v>
      </c>
      <c r="I322" s="38">
        <v>9.74</v>
      </c>
      <c r="J322" s="43">
        <v>0</v>
      </c>
    </row>
    <row r="323" spans="1:10" ht="38.25" x14ac:dyDescent="0.25">
      <c r="A323" s="35">
        <v>318</v>
      </c>
      <c r="B323" s="35" t="s">
        <v>719</v>
      </c>
      <c r="C323" s="36" t="s">
        <v>720</v>
      </c>
      <c r="D323" s="37" t="s">
        <v>60</v>
      </c>
      <c r="E323" s="38">
        <v>18.71</v>
      </c>
      <c r="F323" s="38">
        <v>0</v>
      </c>
      <c r="G323" s="38">
        <v>0</v>
      </c>
      <c r="H323" s="38">
        <v>0</v>
      </c>
      <c r="I323" s="38">
        <v>18.71</v>
      </c>
      <c r="J323" s="43">
        <v>0</v>
      </c>
    </row>
    <row r="324" spans="1:10" ht="38.25" x14ac:dyDescent="0.25">
      <c r="A324" s="35">
        <v>319</v>
      </c>
      <c r="B324" s="35" t="s">
        <v>721</v>
      </c>
      <c r="C324" s="36" t="s">
        <v>722</v>
      </c>
      <c r="D324" s="37" t="s">
        <v>60</v>
      </c>
      <c r="E324" s="38">
        <v>25.06</v>
      </c>
      <c r="F324" s="38">
        <v>0</v>
      </c>
      <c r="G324" s="38">
        <v>0</v>
      </c>
      <c r="H324" s="38">
        <v>0</v>
      </c>
      <c r="I324" s="38">
        <v>25.06</v>
      </c>
      <c r="J324" s="43">
        <v>0</v>
      </c>
    </row>
    <row r="325" spans="1:10" ht="38.25" x14ac:dyDescent="0.25">
      <c r="A325" s="35">
        <v>320</v>
      </c>
      <c r="B325" s="35" t="s">
        <v>723</v>
      </c>
      <c r="C325" s="36" t="s">
        <v>724</v>
      </c>
      <c r="D325" s="37" t="s">
        <v>60</v>
      </c>
      <c r="E325" s="38">
        <v>38.909999999999997</v>
      </c>
      <c r="F325" s="38">
        <v>0</v>
      </c>
      <c r="G325" s="38">
        <v>0</v>
      </c>
      <c r="H325" s="38">
        <v>0</v>
      </c>
      <c r="I325" s="38">
        <v>38.909999999999997</v>
      </c>
      <c r="J325" s="43">
        <v>0</v>
      </c>
    </row>
    <row r="326" spans="1:10" ht="38.25" x14ac:dyDescent="0.25">
      <c r="A326" s="35">
        <v>321</v>
      </c>
      <c r="B326" s="35" t="s">
        <v>725</v>
      </c>
      <c r="C326" s="36" t="s">
        <v>726</v>
      </c>
      <c r="D326" s="37" t="s">
        <v>60</v>
      </c>
      <c r="E326" s="38">
        <v>9.4499999999999993</v>
      </c>
      <c r="F326" s="38">
        <v>0</v>
      </c>
      <c r="G326" s="38">
        <v>0</v>
      </c>
      <c r="H326" s="38">
        <v>0</v>
      </c>
      <c r="I326" s="38">
        <v>9.4499999999999993</v>
      </c>
      <c r="J326" s="43">
        <v>0</v>
      </c>
    </row>
    <row r="327" spans="1:10" ht="38.25" x14ac:dyDescent="0.25">
      <c r="A327" s="35">
        <v>322</v>
      </c>
      <c r="B327" s="35" t="s">
        <v>727</v>
      </c>
      <c r="C327" s="36" t="s">
        <v>728</v>
      </c>
      <c r="D327" s="37" t="s">
        <v>60</v>
      </c>
      <c r="E327" s="38">
        <v>17.86</v>
      </c>
      <c r="F327" s="38">
        <v>0</v>
      </c>
      <c r="G327" s="38">
        <v>0</v>
      </c>
      <c r="H327" s="38">
        <v>0</v>
      </c>
      <c r="I327" s="38">
        <v>17.86</v>
      </c>
      <c r="J327" s="43">
        <v>0</v>
      </c>
    </row>
    <row r="328" spans="1:10" ht="38.25" x14ac:dyDescent="0.25">
      <c r="A328" s="35">
        <v>323</v>
      </c>
      <c r="B328" s="35" t="s">
        <v>729</v>
      </c>
      <c r="C328" s="36" t="s">
        <v>730</v>
      </c>
      <c r="D328" s="37" t="s">
        <v>60</v>
      </c>
      <c r="E328" s="38">
        <v>23.55</v>
      </c>
      <c r="F328" s="38">
        <v>0</v>
      </c>
      <c r="G328" s="38">
        <v>0</v>
      </c>
      <c r="H328" s="38">
        <v>0</v>
      </c>
      <c r="I328" s="38">
        <v>23.55</v>
      </c>
      <c r="J328" s="43">
        <v>0</v>
      </c>
    </row>
    <row r="329" spans="1:10" ht="38.25" x14ac:dyDescent="0.25">
      <c r="A329" s="35">
        <v>324</v>
      </c>
      <c r="B329" s="35" t="s">
        <v>731</v>
      </c>
      <c r="C329" s="36" t="s">
        <v>732</v>
      </c>
      <c r="D329" s="37" t="s">
        <v>60</v>
      </c>
      <c r="E329" s="38">
        <v>35.71</v>
      </c>
      <c r="F329" s="38">
        <v>0</v>
      </c>
      <c r="G329" s="38">
        <v>0</v>
      </c>
      <c r="H329" s="38">
        <v>0</v>
      </c>
      <c r="I329" s="38">
        <v>35.71</v>
      </c>
      <c r="J329" s="43">
        <v>0</v>
      </c>
    </row>
    <row r="330" spans="1:10" ht="38.25" x14ac:dyDescent="0.25">
      <c r="A330" s="35">
        <v>325</v>
      </c>
      <c r="B330" s="35" t="s">
        <v>733</v>
      </c>
      <c r="C330" s="36" t="s">
        <v>734</v>
      </c>
      <c r="D330" s="37" t="s">
        <v>60</v>
      </c>
      <c r="E330" s="38">
        <v>4.9800000000000004</v>
      </c>
      <c r="F330" s="38">
        <v>0</v>
      </c>
      <c r="G330" s="38">
        <v>0</v>
      </c>
      <c r="H330" s="38">
        <v>0</v>
      </c>
      <c r="I330" s="38">
        <v>4.9800000000000004</v>
      </c>
      <c r="J330" s="43">
        <v>0</v>
      </c>
    </row>
    <row r="331" spans="1:10" ht="38.25" x14ac:dyDescent="0.25">
      <c r="A331" s="35">
        <v>326</v>
      </c>
      <c r="B331" s="35" t="s">
        <v>735</v>
      </c>
      <c r="C331" s="36" t="s">
        <v>736</v>
      </c>
      <c r="D331" s="37" t="s">
        <v>60</v>
      </c>
      <c r="E331" s="38">
        <v>6.3</v>
      </c>
      <c r="F331" s="38">
        <v>0</v>
      </c>
      <c r="G331" s="38">
        <v>0</v>
      </c>
      <c r="H331" s="38">
        <v>0</v>
      </c>
      <c r="I331" s="38">
        <v>6.3</v>
      </c>
      <c r="J331" s="43">
        <v>0</v>
      </c>
    </row>
    <row r="332" spans="1:10" ht="38.25" x14ac:dyDescent="0.25">
      <c r="A332" s="35">
        <v>327</v>
      </c>
      <c r="B332" s="35" t="s">
        <v>737</v>
      </c>
      <c r="C332" s="36" t="s">
        <v>738</v>
      </c>
      <c r="D332" s="37" t="s">
        <v>60</v>
      </c>
      <c r="E332" s="38">
        <v>9.4499999999999993</v>
      </c>
      <c r="F332" s="38">
        <v>0</v>
      </c>
      <c r="G332" s="38">
        <v>0</v>
      </c>
      <c r="H332" s="38">
        <v>0</v>
      </c>
      <c r="I332" s="38">
        <v>9.4499999999999993</v>
      </c>
      <c r="J332" s="43">
        <v>0</v>
      </c>
    </row>
    <row r="333" spans="1:10" ht="38.25" x14ac:dyDescent="0.25">
      <c r="A333" s="35">
        <v>328</v>
      </c>
      <c r="B333" s="35" t="s">
        <v>739</v>
      </c>
      <c r="C333" s="36" t="s">
        <v>740</v>
      </c>
      <c r="D333" s="37" t="s">
        <v>60</v>
      </c>
      <c r="E333" s="38">
        <v>13.95</v>
      </c>
      <c r="F333" s="38">
        <v>0</v>
      </c>
      <c r="G333" s="38">
        <v>0</v>
      </c>
      <c r="H333" s="38">
        <v>0</v>
      </c>
      <c r="I333" s="38">
        <v>13.95</v>
      </c>
      <c r="J333" s="43">
        <v>0</v>
      </c>
    </row>
    <row r="334" spans="1:10" ht="89.25" x14ac:dyDescent="0.25">
      <c r="A334" s="35">
        <v>329</v>
      </c>
      <c r="B334" s="35" t="s">
        <v>358</v>
      </c>
      <c r="C334" s="36" t="s">
        <v>741</v>
      </c>
      <c r="D334" s="37" t="s">
        <v>742</v>
      </c>
      <c r="E334" s="38">
        <v>2.85</v>
      </c>
      <c r="F334" s="38">
        <v>0</v>
      </c>
      <c r="G334" s="38">
        <v>0</v>
      </c>
      <c r="H334" s="38">
        <v>0</v>
      </c>
      <c r="I334" s="38">
        <v>2.85</v>
      </c>
      <c r="J334" s="43">
        <v>0</v>
      </c>
    </row>
    <row r="335" spans="1:10" ht="76.5" x14ac:dyDescent="0.25">
      <c r="A335" s="35">
        <v>330</v>
      </c>
      <c r="B335" s="35" t="s">
        <v>359</v>
      </c>
      <c r="C335" s="36" t="s">
        <v>743</v>
      </c>
      <c r="D335" s="37" t="s">
        <v>742</v>
      </c>
      <c r="E335" s="38">
        <v>2.85</v>
      </c>
      <c r="F335" s="38">
        <v>0</v>
      </c>
      <c r="G335" s="38">
        <v>0</v>
      </c>
      <c r="H335" s="38">
        <v>0</v>
      </c>
      <c r="I335" s="38">
        <v>2.85</v>
      </c>
      <c r="J335" s="43">
        <v>0</v>
      </c>
    </row>
    <row r="336" spans="1:10" ht="76.5" x14ac:dyDescent="0.25">
      <c r="A336" s="35">
        <v>331</v>
      </c>
      <c r="B336" s="35" t="s">
        <v>360</v>
      </c>
      <c r="C336" s="36" t="s">
        <v>744</v>
      </c>
      <c r="D336" s="37" t="s">
        <v>742</v>
      </c>
      <c r="E336" s="38">
        <v>2.85</v>
      </c>
      <c r="F336" s="38">
        <v>0</v>
      </c>
      <c r="G336" s="38">
        <v>0</v>
      </c>
      <c r="H336" s="38">
        <v>0</v>
      </c>
      <c r="I336" s="38">
        <v>2.85</v>
      </c>
      <c r="J336" s="43">
        <v>0</v>
      </c>
    </row>
    <row r="337" spans="1:10" x14ac:dyDescent="0.25">
      <c r="A337" s="35">
        <v>332</v>
      </c>
      <c r="B337" s="35" t="s">
        <v>745</v>
      </c>
      <c r="C337" s="36" t="s">
        <v>746</v>
      </c>
      <c r="D337" s="37" t="s">
        <v>60</v>
      </c>
      <c r="E337" s="38">
        <v>0.63</v>
      </c>
      <c r="F337" s="38">
        <v>0</v>
      </c>
      <c r="G337" s="38">
        <v>0</v>
      </c>
      <c r="H337" s="38">
        <v>0</v>
      </c>
      <c r="I337" s="38">
        <v>0.63</v>
      </c>
      <c r="J337" s="43">
        <v>0</v>
      </c>
    </row>
    <row r="338" spans="1:10" x14ac:dyDescent="0.25">
      <c r="A338" s="35">
        <v>333</v>
      </c>
      <c r="B338" s="35" t="s">
        <v>747</v>
      </c>
      <c r="C338" s="36" t="s">
        <v>748</v>
      </c>
      <c r="D338" s="37" t="s">
        <v>60</v>
      </c>
      <c r="E338" s="38">
        <v>0.63</v>
      </c>
      <c r="F338" s="38">
        <v>0</v>
      </c>
      <c r="G338" s="38">
        <v>0</v>
      </c>
      <c r="H338" s="38">
        <v>0</v>
      </c>
      <c r="I338" s="38">
        <v>0.63</v>
      </c>
      <c r="J338" s="43">
        <v>0</v>
      </c>
    </row>
    <row r="339" spans="1:10" x14ac:dyDescent="0.25">
      <c r="A339" s="35">
        <v>334</v>
      </c>
      <c r="B339" s="35" t="s">
        <v>749</v>
      </c>
      <c r="C339" s="36" t="s">
        <v>750</v>
      </c>
      <c r="D339" s="37" t="s">
        <v>60</v>
      </c>
      <c r="E339" s="38">
        <v>1.27</v>
      </c>
      <c r="F339" s="38">
        <v>0</v>
      </c>
      <c r="G339" s="38">
        <v>0</v>
      </c>
      <c r="H339" s="38">
        <v>0</v>
      </c>
      <c r="I339" s="38">
        <v>1.27</v>
      </c>
      <c r="J339" s="43">
        <v>0</v>
      </c>
    </row>
    <row r="340" spans="1:10" x14ac:dyDescent="0.25">
      <c r="A340" s="35">
        <v>335</v>
      </c>
      <c r="B340" s="35" t="s">
        <v>751</v>
      </c>
      <c r="C340" s="36" t="s">
        <v>752</v>
      </c>
      <c r="D340" s="37" t="s">
        <v>60</v>
      </c>
      <c r="E340" s="38">
        <v>1.01</v>
      </c>
      <c r="F340" s="38">
        <v>0</v>
      </c>
      <c r="G340" s="38">
        <v>0</v>
      </c>
      <c r="H340" s="38">
        <v>0</v>
      </c>
      <c r="I340" s="38">
        <v>1.01</v>
      </c>
      <c r="J340" s="43">
        <v>0</v>
      </c>
    </row>
    <row r="341" spans="1:10" x14ac:dyDescent="0.25">
      <c r="A341" s="35">
        <v>336</v>
      </c>
      <c r="B341" s="35" t="s">
        <v>753</v>
      </c>
      <c r="C341" s="36" t="s">
        <v>754</v>
      </c>
      <c r="D341" s="37" t="s">
        <v>60</v>
      </c>
      <c r="E341" s="38">
        <v>1.47</v>
      </c>
      <c r="F341" s="38">
        <v>0</v>
      </c>
      <c r="G341" s="38">
        <v>0</v>
      </c>
      <c r="H341" s="38">
        <v>0</v>
      </c>
      <c r="I341" s="38">
        <v>1.47</v>
      </c>
      <c r="J341" s="43">
        <v>0</v>
      </c>
    </row>
    <row r="342" spans="1:10" x14ac:dyDescent="0.25">
      <c r="A342" s="35">
        <v>337</v>
      </c>
      <c r="B342" s="35" t="s">
        <v>755</v>
      </c>
      <c r="C342" s="36" t="s">
        <v>756</v>
      </c>
      <c r="D342" s="37" t="s">
        <v>60</v>
      </c>
      <c r="E342" s="38">
        <v>2.0099999999999998</v>
      </c>
      <c r="F342" s="38">
        <v>0</v>
      </c>
      <c r="G342" s="38">
        <v>0</v>
      </c>
      <c r="H342" s="38">
        <v>0</v>
      </c>
      <c r="I342" s="38">
        <v>2.0099999999999998</v>
      </c>
      <c r="J342" s="43">
        <v>0</v>
      </c>
    </row>
    <row r="343" spans="1:10" x14ac:dyDescent="0.25">
      <c r="A343" s="35">
        <v>338</v>
      </c>
      <c r="B343" s="35" t="s">
        <v>757</v>
      </c>
      <c r="C343" s="36" t="s">
        <v>758</v>
      </c>
      <c r="D343" s="37" t="s">
        <v>60</v>
      </c>
      <c r="E343" s="38">
        <v>1.53</v>
      </c>
      <c r="F343" s="38">
        <v>0</v>
      </c>
      <c r="G343" s="38">
        <v>0</v>
      </c>
      <c r="H343" s="38">
        <v>0</v>
      </c>
      <c r="I343" s="38">
        <v>1.53</v>
      </c>
      <c r="J343" s="43">
        <v>0</v>
      </c>
    </row>
    <row r="344" spans="1:10" x14ac:dyDescent="0.25">
      <c r="A344" s="35">
        <v>339</v>
      </c>
      <c r="B344" s="35" t="s">
        <v>759</v>
      </c>
      <c r="C344" s="36" t="s">
        <v>760</v>
      </c>
      <c r="D344" s="37" t="s">
        <v>60</v>
      </c>
      <c r="E344" s="38">
        <v>1.8</v>
      </c>
      <c r="F344" s="38">
        <v>0</v>
      </c>
      <c r="G344" s="38">
        <v>0</v>
      </c>
      <c r="H344" s="38">
        <v>0</v>
      </c>
      <c r="I344" s="38">
        <v>1.8</v>
      </c>
      <c r="J344" s="43">
        <v>0</v>
      </c>
    </row>
    <row r="345" spans="1:10" x14ac:dyDescent="0.25">
      <c r="A345" s="35">
        <v>340</v>
      </c>
      <c r="B345" s="35" t="s">
        <v>761</v>
      </c>
      <c r="C345" s="36" t="s">
        <v>762</v>
      </c>
      <c r="D345" s="37" t="s">
        <v>60</v>
      </c>
      <c r="E345" s="38">
        <v>4.87</v>
      </c>
      <c r="F345" s="38">
        <v>0</v>
      </c>
      <c r="G345" s="38">
        <v>0</v>
      </c>
      <c r="H345" s="38">
        <v>0</v>
      </c>
      <c r="I345" s="38">
        <v>4.87</v>
      </c>
      <c r="J345" s="43">
        <v>0</v>
      </c>
    </row>
    <row r="346" spans="1:10" x14ac:dyDescent="0.25">
      <c r="A346" s="35">
        <v>341</v>
      </c>
      <c r="B346" s="35" t="s">
        <v>763</v>
      </c>
      <c r="C346" s="36" t="s">
        <v>764</v>
      </c>
      <c r="D346" s="37" t="s">
        <v>60</v>
      </c>
      <c r="E346" s="38">
        <v>3.69</v>
      </c>
      <c r="F346" s="38">
        <v>0</v>
      </c>
      <c r="G346" s="38">
        <v>0</v>
      </c>
      <c r="H346" s="38">
        <v>0</v>
      </c>
      <c r="I346" s="38">
        <v>3.69</v>
      </c>
      <c r="J346" s="43">
        <v>0</v>
      </c>
    </row>
    <row r="347" spans="1:10" x14ac:dyDescent="0.25">
      <c r="A347" s="35">
        <v>342</v>
      </c>
      <c r="B347" s="35" t="s">
        <v>765</v>
      </c>
      <c r="C347" s="36" t="s">
        <v>766</v>
      </c>
      <c r="D347" s="37" t="s">
        <v>60</v>
      </c>
      <c r="E347" s="38">
        <v>1.1100000000000001</v>
      </c>
      <c r="F347" s="38">
        <v>0</v>
      </c>
      <c r="G347" s="38">
        <v>0</v>
      </c>
      <c r="H347" s="38">
        <v>0</v>
      </c>
      <c r="I347" s="38">
        <v>1.1100000000000001</v>
      </c>
      <c r="J347" s="43">
        <v>0</v>
      </c>
    </row>
    <row r="348" spans="1:10" x14ac:dyDescent="0.25">
      <c r="A348" s="35">
        <v>343</v>
      </c>
      <c r="B348" s="35" t="s">
        <v>767</v>
      </c>
      <c r="C348" s="36" t="s">
        <v>768</v>
      </c>
      <c r="D348" s="37" t="s">
        <v>60</v>
      </c>
      <c r="E348" s="38">
        <v>1.1399999999999999</v>
      </c>
      <c r="F348" s="38">
        <v>0</v>
      </c>
      <c r="G348" s="38">
        <v>0</v>
      </c>
      <c r="H348" s="38">
        <v>0</v>
      </c>
      <c r="I348" s="38">
        <v>1.1399999999999999</v>
      </c>
      <c r="J348" s="43">
        <v>0</v>
      </c>
    </row>
    <row r="349" spans="1:10" x14ac:dyDescent="0.25">
      <c r="A349" s="35">
        <v>344</v>
      </c>
      <c r="B349" s="35" t="s">
        <v>769</v>
      </c>
      <c r="C349" s="36" t="s">
        <v>770</v>
      </c>
      <c r="D349" s="37" t="s">
        <v>60</v>
      </c>
      <c r="E349" s="38">
        <v>1.94</v>
      </c>
      <c r="F349" s="38">
        <v>0</v>
      </c>
      <c r="G349" s="38">
        <v>0</v>
      </c>
      <c r="H349" s="38">
        <v>0</v>
      </c>
      <c r="I349" s="38">
        <v>1.94</v>
      </c>
      <c r="J349" s="43">
        <v>0</v>
      </c>
    </row>
    <row r="350" spans="1:10" x14ac:dyDescent="0.25">
      <c r="A350" s="35">
        <v>345</v>
      </c>
      <c r="B350" s="35" t="s">
        <v>771</v>
      </c>
      <c r="C350" s="36" t="s">
        <v>772</v>
      </c>
      <c r="D350" s="37" t="s">
        <v>60</v>
      </c>
      <c r="E350" s="38">
        <v>1.81</v>
      </c>
      <c r="F350" s="38">
        <v>0</v>
      </c>
      <c r="G350" s="38">
        <v>0</v>
      </c>
      <c r="H350" s="38">
        <v>0</v>
      </c>
      <c r="I350" s="38">
        <v>1.81</v>
      </c>
      <c r="J350" s="43">
        <v>0</v>
      </c>
    </row>
    <row r="351" spans="1:10" x14ac:dyDescent="0.25">
      <c r="A351" s="35">
        <v>346</v>
      </c>
      <c r="B351" s="35" t="s">
        <v>773</v>
      </c>
      <c r="C351" s="36" t="s">
        <v>774</v>
      </c>
      <c r="D351" s="37" t="s">
        <v>60</v>
      </c>
      <c r="E351" s="38">
        <v>2.37</v>
      </c>
      <c r="F351" s="38">
        <v>0</v>
      </c>
      <c r="G351" s="38">
        <v>0</v>
      </c>
      <c r="H351" s="38">
        <v>0</v>
      </c>
      <c r="I351" s="38">
        <v>2.37</v>
      </c>
      <c r="J351" s="43">
        <v>0</v>
      </c>
    </row>
    <row r="352" spans="1:10" x14ac:dyDescent="0.25">
      <c r="A352" s="35">
        <v>347</v>
      </c>
      <c r="B352" s="35" t="s">
        <v>775</v>
      </c>
      <c r="C352" s="36" t="s">
        <v>776</v>
      </c>
      <c r="D352" s="37" t="s">
        <v>60</v>
      </c>
      <c r="E352" s="38">
        <v>1.91</v>
      </c>
      <c r="F352" s="38">
        <v>0</v>
      </c>
      <c r="G352" s="38">
        <v>0</v>
      </c>
      <c r="H352" s="38">
        <v>0</v>
      </c>
      <c r="I352" s="38">
        <v>1.91</v>
      </c>
      <c r="J352" s="43">
        <v>0</v>
      </c>
    </row>
    <row r="353" spans="1:10" x14ac:dyDescent="0.25">
      <c r="A353" s="35">
        <v>348</v>
      </c>
      <c r="B353" s="35" t="s">
        <v>777</v>
      </c>
      <c r="C353" s="36" t="s">
        <v>778</v>
      </c>
      <c r="D353" s="37" t="s">
        <v>60</v>
      </c>
      <c r="E353" s="38">
        <v>2.71</v>
      </c>
      <c r="F353" s="38">
        <v>0</v>
      </c>
      <c r="G353" s="38">
        <v>0</v>
      </c>
      <c r="H353" s="38">
        <v>0</v>
      </c>
      <c r="I353" s="38">
        <v>2.71</v>
      </c>
      <c r="J353" s="43">
        <v>0</v>
      </c>
    </row>
    <row r="354" spans="1:10" x14ac:dyDescent="0.25">
      <c r="A354" s="35">
        <v>349</v>
      </c>
      <c r="B354" s="35" t="s">
        <v>779</v>
      </c>
      <c r="C354" s="36" t="s">
        <v>780</v>
      </c>
      <c r="D354" s="37" t="s">
        <v>60</v>
      </c>
      <c r="E354" s="38">
        <v>5.84</v>
      </c>
      <c r="F354" s="38">
        <v>0</v>
      </c>
      <c r="G354" s="38">
        <v>0</v>
      </c>
      <c r="H354" s="38">
        <v>0</v>
      </c>
      <c r="I354" s="38">
        <v>5.84</v>
      </c>
      <c r="J354" s="43">
        <v>0</v>
      </c>
    </row>
    <row r="355" spans="1:10" x14ac:dyDescent="0.25">
      <c r="A355" s="35">
        <v>350</v>
      </c>
      <c r="B355" s="35" t="s">
        <v>781</v>
      </c>
      <c r="C355" s="36" t="s">
        <v>782</v>
      </c>
      <c r="D355" s="37" t="s">
        <v>60</v>
      </c>
      <c r="E355" s="38">
        <v>5.49</v>
      </c>
      <c r="F355" s="38">
        <v>0</v>
      </c>
      <c r="G355" s="38">
        <v>0</v>
      </c>
      <c r="H355" s="38">
        <v>0</v>
      </c>
      <c r="I355" s="38">
        <v>5.49</v>
      </c>
      <c r="J355" s="43">
        <v>0</v>
      </c>
    </row>
    <row r="356" spans="1:10" x14ac:dyDescent="0.25">
      <c r="A356" s="35">
        <v>351</v>
      </c>
      <c r="B356" s="35" t="s">
        <v>783</v>
      </c>
      <c r="C356" s="36" t="s">
        <v>784</v>
      </c>
      <c r="D356" s="37" t="s">
        <v>60</v>
      </c>
      <c r="E356" s="38">
        <v>1.68</v>
      </c>
      <c r="F356" s="38">
        <v>0</v>
      </c>
      <c r="G356" s="38">
        <v>0</v>
      </c>
      <c r="H356" s="38">
        <v>0</v>
      </c>
      <c r="I356" s="38">
        <v>1.68</v>
      </c>
      <c r="J356" s="43">
        <v>0</v>
      </c>
    </row>
    <row r="357" spans="1:10" x14ac:dyDescent="0.25">
      <c r="A357" s="35">
        <v>352</v>
      </c>
      <c r="B357" s="35" t="s">
        <v>785</v>
      </c>
      <c r="C357" s="36" t="s">
        <v>786</v>
      </c>
      <c r="D357" s="37" t="s">
        <v>60</v>
      </c>
      <c r="E357" s="38">
        <v>1.81</v>
      </c>
      <c r="F357" s="38">
        <v>0</v>
      </c>
      <c r="G357" s="38">
        <v>0</v>
      </c>
      <c r="H357" s="38">
        <v>0</v>
      </c>
      <c r="I357" s="38">
        <v>1.81</v>
      </c>
      <c r="J357" s="43">
        <v>0</v>
      </c>
    </row>
    <row r="358" spans="1:10" x14ac:dyDescent="0.25">
      <c r="A358" s="35">
        <v>353</v>
      </c>
      <c r="B358" s="35" t="s">
        <v>787</v>
      </c>
      <c r="C358" s="36" t="s">
        <v>788</v>
      </c>
      <c r="D358" s="37" t="s">
        <v>60</v>
      </c>
      <c r="E358" s="38">
        <v>4.1399999999999997</v>
      </c>
      <c r="F358" s="38">
        <v>0</v>
      </c>
      <c r="G358" s="38">
        <v>0</v>
      </c>
      <c r="H358" s="38">
        <v>0</v>
      </c>
      <c r="I358" s="38">
        <v>4.1399999999999997</v>
      </c>
      <c r="J358" s="43">
        <v>0</v>
      </c>
    </row>
    <row r="359" spans="1:10" x14ac:dyDescent="0.25">
      <c r="A359" s="35">
        <v>354</v>
      </c>
      <c r="B359" s="35" t="s">
        <v>789</v>
      </c>
      <c r="C359" s="36" t="s">
        <v>790</v>
      </c>
      <c r="D359" s="37" t="s">
        <v>60</v>
      </c>
      <c r="E359" s="38">
        <v>3.63</v>
      </c>
      <c r="F359" s="38">
        <v>0</v>
      </c>
      <c r="G359" s="38">
        <v>0</v>
      </c>
      <c r="H359" s="38">
        <v>0</v>
      </c>
      <c r="I359" s="38">
        <v>3.63</v>
      </c>
      <c r="J359" s="43">
        <v>0</v>
      </c>
    </row>
    <row r="360" spans="1:10" x14ac:dyDescent="0.25">
      <c r="A360" s="35">
        <v>355</v>
      </c>
      <c r="B360" s="35" t="s">
        <v>791</v>
      </c>
      <c r="C360" s="36" t="s">
        <v>792</v>
      </c>
      <c r="D360" s="37" t="s">
        <v>60</v>
      </c>
      <c r="E360" s="38">
        <v>2.2799999999999998</v>
      </c>
      <c r="F360" s="38">
        <v>0</v>
      </c>
      <c r="G360" s="38">
        <v>0</v>
      </c>
      <c r="H360" s="38">
        <v>0</v>
      </c>
      <c r="I360" s="38">
        <v>2.2799999999999998</v>
      </c>
      <c r="J360" s="43">
        <v>0</v>
      </c>
    </row>
    <row r="361" spans="1:10" x14ac:dyDescent="0.25">
      <c r="A361" s="35">
        <v>356</v>
      </c>
      <c r="B361" s="35" t="s">
        <v>793</v>
      </c>
      <c r="C361" s="36" t="s">
        <v>794</v>
      </c>
      <c r="D361" s="37" t="s">
        <v>60</v>
      </c>
      <c r="E361" s="38">
        <v>2.66</v>
      </c>
      <c r="F361" s="38">
        <v>0</v>
      </c>
      <c r="G361" s="38">
        <v>0</v>
      </c>
      <c r="H361" s="38">
        <v>0</v>
      </c>
      <c r="I361" s="38">
        <v>2.66</v>
      </c>
      <c r="J361" s="43">
        <v>0</v>
      </c>
    </row>
    <row r="362" spans="1:10" x14ac:dyDescent="0.25">
      <c r="A362" s="35">
        <v>357</v>
      </c>
      <c r="B362" s="35" t="s">
        <v>795</v>
      </c>
      <c r="C362" s="36" t="s">
        <v>796</v>
      </c>
      <c r="D362" s="37" t="s">
        <v>60</v>
      </c>
      <c r="E362" s="38">
        <v>2.4700000000000002</v>
      </c>
      <c r="F362" s="38">
        <v>0</v>
      </c>
      <c r="G362" s="38">
        <v>0</v>
      </c>
      <c r="H362" s="38">
        <v>0</v>
      </c>
      <c r="I362" s="38">
        <v>2.4700000000000002</v>
      </c>
      <c r="J362" s="43">
        <v>0</v>
      </c>
    </row>
    <row r="363" spans="1:10" x14ac:dyDescent="0.25">
      <c r="A363" s="35">
        <v>358</v>
      </c>
      <c r="B363" s="35" t="s">
        <v>797</v>
      </c>
      <c r="C363" s="36" t="s">
        <v>798</v>
      </c>
      <c r="D363" s="37" t="s">
        <v>60</v>
      </c>
      <c r="E363" s="38">
        <v>2.5299999999999998</v>
      </c>
      <c r="F363" s="38">
        <v>0</v>
      </c>
      <c r="G363" s="38">
        <v>0</v>
      </c>
      <c r="H363" s="38">
        <v>0</v>
      </c>
      <c r="I363" s="38">
        <v>2.5299999999999998</v>
      </c>
      <c r="J363" s="43">
        <v>0</v>
      </c>
    </row>
    <row r="364" spans="1:10" x14ac:dyDescent="0.25">
      <c r="A364" s="35">
        <v>359</v>
      </c>
      <c r="B364" s="35" t="s">
        <v>799</v>
      </c>
      <c r="C364" s="36" t="s">
        <v>800</v>
      </c>
      <c r="D364" s="37" t="s">
        <v>60</v>
      </c>
      <c r="E364" s="38">
        <v>1.9</v>
      </c>
      <c r="F364" s="38">
        <v>0</v>
      </c>
      <c r="G364" s="38">
        <v>0</v>
      </c>
      <c r="H364" s="38">
        <v>0</v>
      </c>
      <c r="I364" s="38">
        <v>1.9</v>
      </c>
      <c r="J364" s="43">
        <v>0</v>
      </c>
    </row>
    <row r="365" spans="1:10" x14ac:dyDescent="0.25">
      <c r="A365" s="35">
        <v>360</v>
      </c>
      <c r="B365" s="35" t="s">
        <v>801</v>
      </c>
      <c r="C365" s="36" t="s">
        <v>802</v>
      </c>
      <c r="D365" s="37" t="s">
        <v>60</v>
      </c>
      <c r="E365" s="38">
        <v>7.08</v>
      </c>
      <c r="F365" s="38">
        <v>0</v>
      </c>
      <c r="G365" s="38">
        <v>0</v>
      </c>
      <c r="H365" s="38">
        <v>0</v>
      </c>
      <c r="I365" s="38">
        <v>7.08</v>
      </c>
      <c r="J365" s="43">
        <v>0</v>
      </c>
    </row>
    <row r="366" spans="1:10" x14ac:dyDescent="0.25">
      <c r="A366" s="35">
        <v>361</v>
      </c>
      <c r="B366" s="35" t="s">
        <v>803</v>
      </c>
      <c r="C366" s="36" t="s">
        <v>804</v>
      </c>
      <c r="D366" s="37" t="s">
        <v>60</v>
      </c>
      <c r="E366" s="38">
        <v>8.51</v>
      </c>
      <c r="F366" s="38">
        <v>0</v>
      </c>
      <c r="G366" s="38">
        <v>0</v>
      </c>
      <c r="H366" s="38">
        <v>0</v>
      </c>
      <c r="I366" s="38">
        <v>8.51</v>
      </c>
      <c r="J366" s="43">
        <v>0</v>
      </c>
    </row>
    <row r="367" spans="1:10" x14ac:dyDescent="0.25">
      <c r="A367" s="35">
        <v>362</v>
      </c>
      <c r="B367" s="35" t="s">
        <v>805</v>
      </c>
      <c r="C367" s="36" t="s">
        <v>806</v>
      </c>
      <c r="D367" s="37" t="s">
        <v>60</v>
      </c>
      <c r="E367" s="38">
        <v>2.71</v>
      </c>
      <c r="F367" s="38">
        <v>0</v>
      </c>
      <c r="G367" s="38">
        <v>0</v>
      </c>
      <c r="H367" s="38">
        <v>0</v>
      </c>
      <c r="I367" s="38">
        <v>2.71</v>
      </c>
      <c r="J367" s="43">
        <v>0</v>
      </c>
    </row>
    <row r="368" spans="1:10" x14ac:dyDescent="0.25">
      <c r="A368" s="35">
        <v>363</v>
      </c>
      <c r="B368" s="35" t="s">
        <v>807</v>
      </c>
      <c r="C368" s="36" t="s">
        <v>808</v>
      </c>
      <c r="D368" s="37" t="s">
        <v>60</v>
      </c>
      <c r="E368" s="38">
        <v>2.92</v>
      </c>
      <c r="F368" s="38">
        <v>0</v>
      </c>
      <c r="G368" s="38">
        <v>0</v>
      </c>
      <c r="H368" s="38">
        <v>0</v>
      </c>
      <c r="I368" s="38">
        <v>2.92</v>
      </c>
      <c r="J368" s="43">
        <v>0</v>
      </c>
    </row>
    <row r="369" spans="1:10" x14ac:dyDescent="0.25">
      <c r="A369" s="35">
        <v>364</v>
      </c>
      <c r="B369" s="35" t="s">
        <v>809</v>
      </c>
      <c r="C369" s="36" t="s">
        <v>810</v>
      </c>
      <c r="D369" s="37" t="s">
        <v>60</v>
      </c>
      <c r="E369" s="38">
        <v>9.1300000000000008</v>
      </c>
      <c r="F369" s="38">
        <v>0</v>
      </c>
      <c r="G369" s="38">
        <v>0</v>
      </c>
      <c r="H369" s="38">
        <v>0</v>
      </c>
      <c r="I369" s="38">
        <v>9.1300000000000008</v>
      </c>
      <c r="J369" s="43">
        <v>0</v>
      </c>
    </row>
    <row r="370" spans="1:10" x14ac:dyDescent="0.25">
      <c r="A370" s="35">
        <v>365</v>
      </c>
      <c r="B370" s="35" t="s">
        <v>811</v>
      </c>
      <c r="C370" s="36" t="s">
        <v>812</v>
      </c>
      <c r="D370" s="37" t="s">
        <v>60</v>
      </c>
      <c r="E370" s="38">
        <v>5.71</v>
      </c>
      <c r="F370" s="38">
        <v>0</v>
      </c>
      <c r="G370" s="38">
        <v>0</v>
      </c>
      <c r="H370" s="38">
        <v>0</v>
      </c>
      <c r="I370" s="38">
        <v>5.71</v>
      </c>
      <c r="J370" s="43">
        <v>0</v>
      </c>
    </row>
    <row r="371" spans="1:10" x14ac:dyDescent="0.25">
      <c r="A371" s="35">
        <v>366</v>
      </c>
      <c r="B371" s="35" t="s">
        <v>813</v>
      </c>
      <c r="C371" s="36" t="s">
        <v>814</v>
      </c>
      <c r="D371" s="37" t="s">
        <v>60</v>
      </c>
      <c r="E371" s="38">
        <v>5.84</v>
      </c>
      <c r="F371" s="38">
        <v>0</v>
      </c>
      <c r="G371" s="38">
        <v>0</v>
      </c>
      <c r="H371" s="38">
        <v>0</v>
      </c>
      <c r="I371" s="38">
        <v>5.84</v>
      </c>
      <c r="J371" s="43">
        <v>0</v>
      </c>
    </row>
    <row r="372" spans="1:10" x14ac:dyDescent="0.25">
      <c r="A372" s="35">
        <v>367</v>
      </c>
      <c r="B372" s="35" t="s">
        <v>815</v>
      </c>
      <c r="C372" s="36" t="s">
        <v>816</v>
      </c>
      <c r="D372" s="37" t="s">
        <v>60</v>
      </c>
      <c r="E372" s="38">
        <v>4.5999999999999996</v>
      </c>
      <c r="F372" s="38">
        <v>0</v>
      </c>
      <c r="G372" s="38">
        <v>0</v>
      </c>
      <c r="H372" s="38">
        <v>0</v>
      </c>
      <c r="I372" s="38">
        <v>4.5999999999999996</v>
      </c>
      <c r="J372" s="43">
        <v>0</v>
      </c>
    </row>
    <row r="373" spans="1:10" x14ac:dyDescent="0.25">
      <c r="A373" s="35">
        <v>368</v>
      </c>
      <c r="B373" s="35" t="s">
        <v>817</v>
      </c>
      <c r="C373" s="36" t="s">
        <v>818</v>
      </c>
      <c r="D373" s="37" t="s">
        <v>60</v>
      </c>
      <c r="E373" s="38">
        <v>4.1100000000000003</v>
      </c>
      <c r="F373" s="38">
        <v>0</v>
      </c>
      <c r="G373" s="38">
        <v>0</v>
      </c>
      <c r="H373" s="38">
        <v>0</v>
      </c>
      <c r="I373" s="38">
        <v>4.1100000000000003</v>
      </c>
      <c r="J373" s="43">
        <v>0</v>
      </c>
    </row>
    <row r="374" spans="1:10" x14ac:dyDescent="0.25">
      <c r="A374" s="35">
        <v>369</v>
      </c>
      <c r="B374" s="35" t="s">
        <v>819</v>
      </c>
      <c r="C374" s="36" t="s">
        <v>820</v>
      </c>
      <c r="D374" s="37" t="s">
        <v>60</v>
      </c>
      <c r="E374" s="38">
        <v>4.3</v>
      </c>
      <c r="F374" s="38">
        <v>0</v>
      </c>
      <c r="G374" s="38">
        <v>0</v>
      </c>
      <c r="H374" s="38">
        <v>0</v>
      </c>
      <c r="I374" s="38">
        <v>4.3</v>
      </c>
      <c r="J374" s="43">
        <v>0</v>
      </c>
    </row>
    <row r="375" spans="1:10" x14ac:dyDescent="0.25">
      <c r="A375" s="35">
        <v>370</v>
      </c>
      <c r="B375" s="35" t="s">
        <v>821</v>
      </c>
      <c r="C375" s="36" t="s">
        <v>822</v>
      </c>
      <c r="D375" s="37" t="s">
        <v>60</v>
      </c>
      <c r="E375" s="38">
        <v>5.62</v>
      </c>
      <c r="F375" s="38">
        <v>0</v>
      </c>
      <c r="G375" s="38">
        <v>0</v>
      </c>
      <c r="H375" s="38">
        <v>0</v>
      </c>
      <c r="I375" s="38">
        <v>5.62</v>
      </c>
      <c r="J375" s="43">
        <v>0</v>
      </c>
    </row>
    <row r="376" spans="1:10" ht="25.5" x14ac:dyDescent="0.25">
      <c r="A376" s="35">
        <v>371</v>
      </c>
      <c r="B376" s="35" t="s">
        <v>823</v>
      </c>
      <c r="C376" s="36" t="s">
        <v>824</v>
      </c>
      <c r="D376" s="37" t="s">
        <v>60</v>
      </c>
      <c r="E376" s="38">
        <v>9.77</v>
      </c>
      <c r="F376" s="38">
        <v>0</v>
      </c>
      <c r="G376" s="38">
        <v>0</v>
      </c>
      <c r="H376" s="38">
        <v>0</v>
      </c>
      <c r="I376" s="38">
        <v>9.77</v>
      </c>
      <c r="J376" s="43">
        <v>0</v>
      </c>
    </row>
    <row r="377" spans="1:10" ht="25.5" x14ac:dyDescent="0.25">
      <c r="A377" s="35">
        <v>372</v>
      </c>
      <c r="B377" s="35" t="s">
        <v>825</v>
      </c>
      <c r="C377" s="36" t="s">
        <v>826</v>
      </c>
      <c r="D377" s="37" t="s">
        <v>60</v>
      </c>
      <c r="E377" s="38">
        <v>6.73</v>
      </c>
      <c r="F377" s="38">
        <v>0</v>
      </c>
      <c r="G377" s="38">
        <v>0</v>
      </c>
      <c r="H377" s="38">
        <v>0</v>
      </c>
      <c r="I377" s="38">
        <v>6.73</v>
      </c>
      <c r="J377" s="43">
        <v>0</v>
      </c>
    </row>
    <row r="378" spans="1:10" x14ac:dyDescent="0.25">
      <c r="A378" s="35">
        <v>373</v>
      </c>
      <c r="B378" s="35" t="s">
        <v>827</v>
      </c>
      <c r="C378" s="36" t="s">
        <v>828</v>
      </c>
      <c r="D378" s="37" t="s">
        <v>60</v>
      </c>
      <c r="E378" s="38">
        <v>10.99</v>
      </c>
      <c r="F378" s="38">
        <v>0</v>
      </c>
      <c r="G378" s="38">
        <v>0</v>
      </c>
      <c r="H378" s="38">
        <v>0</v>
      </c>
      <c r="I378" s="38">
        <v>10.99</v>
      </c>
      <c r="J378" s="43">
        <v>0</v>
      </c>
    </row>
    <row r="379" spans="1:10" x14ac:dyDescent="0.25">
      <c r="A379" s="35">
        <v>374</v>
      </c>
      <c r="B379" s="35" t="s">
        <v>829</v>
      </c>
      <c r="C379" s="36" t="s">
        <v>830</v>
      </c>
      <c r="D379" s="37" t="s">
        <v>60</v>
      </c>
      <c r="E379" s="38">
        <v>10.85</v>
      </c>
      <c r="F379" s="38">
        <v>0</v>
      </c>
      <c r="G379" s="38">
        <v>0</v>
      </c>
      <c r="H379" s="38">
        <v>0</v>
      </c>
      <c r="I379" s="38">
        <v>10.85</v>
      </c>
      <c r="J379" s="43">
        <v>0</v>
      </c>
    </row>
    <row r="380" spans="1:10" x14ac:dyDescent="0.25">
      <c r="A380" s="35">
        <v>375</v>
      </c>
      <c r="B380" s="35" t="s">
        <v>831</v>
      </c>
      <c r="C380" s="36" t="s">
        <v>832</v>
      </c>
      <c r="D380" s="37" t="s">
        <v>60</v>
      </c>
      <c r="E380" s="38">
        <v>2.5299999999999998</v>
      </c>
      <c r="F380" s="38">
        <v>0</v>
      </c>
      <c r="G380" s="38">
        <v>0</v>
      </c>
      <c r="H380" s="38">
        <v>0</v>
      </c>
      <c r="I380" s="38">
        <v>2.5299999999999998</v>
      </c>
      <c r="J380" s="43">
        <v>0</v>
      </c>
    </row>
    <row r="381" spans="1:10" x14ac:dyDescent="0.25">
      <c r="A381" s="35">
        <v>376</v>
      </c>
      <c r="B381" s="35" t="s">
        <v>833</v>
      </c>
      <c r="C381" s="36" t="s">
        <v>834</v>
      </c>
      <c r="D381" s="37" t="s">
        <v>60</v>
      </c>
      <c r="E381" s="38">
        <v>5.01</v>
      </c>
      <c r="F381" s="38">
        <v>0</v>
      </c>
      <c r="G381" s="38">
        <v>0</v>
      </c>
      <c r="H381" s="38">
        <v>0</v>
      </c>
      <c r="I381" s="38">
        <v>5.01</v>
      </c>
      <c r="J381" s="43">
        <v>0</v>
      </c>
    </row>
    <row r="382" spans="1:10" x14ac:dyDescent="0.25">
      <c r="A382" s="35">
        <v>377</v>
      </c>
      <c r="B382" s="35" t="s">
        <v>835</v>
      </c>
      <c r="C382" s="36" t="s">
        <v>836</v>
      </c>
      <c r="D382" s="37" t="s">
        <v>60</v>
      </c>
      <c r="E382" s="38">
        <v>8.6</v>
      </c>
      <c r="F382" s="38">
        <v>0</v>
      </c>
      <c r="G382" s="38">
        <v>0</v>
      </c>
      <c r="H382" s="38">
        <v>0</v>
      </c>
      <c r="I382" s="38">
        <v>8.6</v>
      </c>
      <c r="J382" s="43">
        <v>0</v>
      </c>
    </row>
    <row r="383" spans="1:10" x14ac:dyDescent="0.25">
      <c r="A383" s="35">
        <v>378</v>
      </c>
      <c r="B383" s="35" t="s">
        <v>837</v>
      </c>
      <c r="C383" s="36" t="s">
        <v>838</v>
      </c>
      <c r="D383" s="37" t="s">
        <v>60</v>
      </c>
      <c r="E383" s="38">
        <v>8.26</v>
      </c>
      <c r="F383" s="38">
        <v>0</v>
      </c>
      <c r="G383" s="38">
        <v>0</v>
      </c>
      <c r="H383" s="38">
        <v>0</v>
      </c>
      <c r="I383" s="38">
        <v>8.26</v>
      </c>
      <c r="J383" s="43">
        <v>0</v>
      </c>
    </row>
    <row r="384" spans="1:10" x14ac:dyDescent="0.25">
      <c r="A384" s="35">
        <v>379</v>
      </c>
      <c r="B384" s="35" t="s">
        <v>839</v>
      </c>
      <c r="C384" s="36" t="s">
        <v>840</v>
      </c>
      <c r="D384" s="37" t="s">
        <v>60</v>
      </c>
      <c r="E384" s="38">
        <v>8.91</v>
      </c>
      <c r="F384" s="38">
        <v>0</v>
      </c>
      <c r="G384" s="38">
        <v>0</v>
      </c>
      <c r="H384" s="38">
        <v>0</v>
      </c>
      <c r="I384" s="38">
        <v>8.91</v>
      </c>
      <c r="J384" s="43">
        <v>0</v>
      </c>
    </row>
    <row r="385" spans="1:10" x14ac:dyDescent="0.25">
      <c r="A385" s="35">
        <v>380</v>
      </c>
      <c r="B385" s="35" t="s">
        <v>841</v>
      </c>
      <c r="C385" s="36" t="s">
        <v>842</v>
      </c>
      <c r="D385" s="37" t="s">
        <v>60</v>
      </c>
      <c r="E385" s="38">
        <v>6.08</v>
      </c>
      <c r="F385" s="38">
        <v>0</v>
      </c>
      <c r="G385" s="38">
        <v>0</v>
      </c>
      <c r="H385" s="38">
        <v>0</v>
      </c>
      <c r="I385" s="38">
        <v>6.08</v>
      </c>
      <c r="J385" s="43">
        <v>0</v>
      </c>
    </row>
    <row r="386" spans="1:10" x14ac:dyDescent="0.25">
      <c r="A386" s="35">
        <v>381</v>
      </c>
      <c r="B386" s="35" t="s">
        <v>843</v>
      </c>
      <c r="C386" s="36" t="s">
        <v>844</v>
      </c>
      <c r="D386" s="37" t="s">
        <v>60</v>
      </c>
      <c r="E386" s="38">
        <v>6.73</v>
      </c>
      <c r="F386" s="38">
        <v>0</v>
      </c>
      <c r="G386" s="38">
        <v>0</v>
      </c>
      <c r="H386" s="38">
        <v>0</v>
      </c>
      <c r="I386" s="38">
        <v>6.73</v>
      </c>
      <c r="J386" s="43">
        <v>0</v>
      </c>
    </row>
    <row r="387" spans="1:10" x14ac:dyDescent="0.25">
      <c r="A387" s="35">
        <v>382</v>
      </c>
      <c r="B387" s="35" t="s">
        <v>845</v>
      </c>
      <c r="C387" s="36" t="s">
        <v>846</v>
      </c>
      <c r="D387" s="37" t="s">
        <v>60</v>
      </c>
      <c r="E387" s="38">
        <v>4.54</v>
      </c>
      <c r="F387" s="38">
        <v>0</v>
      </c>
      <c r="G387" s="38">
        <v>0</v>
      </c>
      <c r="H387" s="38">
        <v>0</v>
      </c>
      <c r="I387" s="38">
        <v>4.54</v>
      </c>
      <c r="J387" s="43">
        <v>0</v>
      </c>
    </row>
    <row r="388" spans="1:10" ht="25.5" x14ac:dyDescent="0.25">
      <c r="A388" s="35">
        <v>383</v>
      </c>
      <c r="B388" s="35" t="s">
        <v>847</v>
      </c>
      <c r="C388" s="36" t="s">
        <v>848</v>
      </c>
      <c r="D388" s="37" t="s">
        <v>60</v>
      </c>
      <c r="E388" s="38">
        <v>4.5999999999999996</v>
      </c>
      <c r="F388" s="38">
        <v>0</v>
      </c>
      <c r="G388" s="38">
        <v>0</v>
      </c>
      <c r="H388" s="38">
        <v>0</v>
      </c>
      <c r="I388" s="38">
        <v>4.5999999999999996</v>
      </c>
      <c r="J388" s="43">
        <v>0</v>
      </c>
    </row>
    <row r="389" spans="1:10" x14ac:dyDescent="0.25">
      <c r="A389" s="35">
        <v>384</v>
      </c>
      <c r="B389" s="35" t="s">
        <v>849</v>
      </c>
      <c r="C389" s="36" t="s">
        <v>850</v>
      </c>
      <c r="D389" s="37" t="s">
        <v>60</v>
      </c>
      <c r="E389" s="38">
        <v>4.8099999999999996</v>
      </c>
      <c r="F389" s="38">
        <v>0</v>
      </c>
      <c r="G389" s="38">
        <v>0</v>
      </c>
      <c r="H389" s="38">
        <v>0</v>
      </c>
      <c r="I389" s="38">
        <v>4.8099999999999996</v>
      </c>
      <c r="J389" s="43">
        <v>0</v>
      </c>
    </row>
    <row r="390" spans="1:10" x14ac:dyDescent="0.25">
      <c r="A390" s="35">
        <v>385</v>
      </c>
      <c r="B390" s="35" t="s">
        <v>851</v>
      </c>
      <c r="C390" s="36" t="s">
        <v>852</v>
      </c>
      <c r="D390" s="37" t="s">
        <v>60</v>
      </c>
      <c r="E390" s="38">
        <v>4.43</v>
      </c>
      <c r="F390" s="38">
        <v>0</v>
      </c>
      <c r="G390" s="38">
        <v>0</v>
      </c>
      <c r="H390" s="38">
        <v>0</v>
      </c>
      <c r="I390" s="38">
        <v>4.43</v>
      </c>
      <c r="J390" s="43">
        <v>0</v>
      </c>
    </row>
    <row r="391" spans="1:10" x14ac:dyDescent="0.25">
      <c r="A391" s="35">
        <v>386</v>
      </c>
      <c r="B391" s="35" t="s">
        <v>853</v>
      </c>
      <c r="C391" s="36" t="s">
        <v>854</v>
      </c>
      <c r="D391" s="37" t="s">
        <v>60</v>
      </c>
      <c r="E391" s="38">
        <v>4.43</v>
      </c>
      <c r="F391" s="38">
        <v>0</v>
      </c>
      <c r="G391" s="38">
        <v>0</v>
      </c>
      <c r="H391" s="38">
        <v>0</v>
      </c>
      <c r="I391" s="38">
        <v>4.43</v>
      </c>
      <c r="J391" s="43">
        <v>0</v>
      </c>
    </row>
    <row r="392" spans="1:10" ht="25.5" x14ac:dyDescent="0.25">
      <c r="A392" s="35">
        <v>387</v>
      </c>
      <c r="B392" s="35" t="s">
        <v>855</v>
      </c>
      <c r="C392" s="36" t="s">
        <v>856</v>
      </c>
      <c r="D392" s="37" t="s">
        <v>60</v>
      </c>
      <c r="E392" s="38">
        <v>4.43</v>
      </c>
      <c r="F392" s="38">
        <v>0</v>
      </c>
      <c r="G392" s="38">
        <v>0</v>
      </c>
      <c r="H392" s="38">
        <v>0</v>
      </c>
      <c r="I392" s="38">
        <v>4.43</v>
      </c>
      <c r="J392" s="43">
        <v>0</v>
      </c>
    </row>
    <row r="393" spans="1:10" x14ac:dyDescent="0.25">
      <c r="A393" s="35">
        <v>388</v>
      </c>
      <c r="B393" s="35" t="s">
        <v>857</v>
      </c>
      <c r="C393" s="36" t="s">
        <v>858</v>
      </c>
      <c r="D393" s="37" t="s">
        <v>60</v>
      </c>
      <c r="E393" s="38">
        <v>12.65</v>
      </c>
      <c r="F393" s="38">
        <v>0</v>
      </c>
      <c r="G393" s="38">
        <v>0</v>
      </c>
      <c r="H393" s="38">
        <v>0</v>
      </c>
      <c r="I393" s="38">
        <v>12.65</v>
      </c>
      <c r="J393" s="43">
        <v>0</v>
      </c>
    </row>
    <row r="394" spans="1:10" x14ac:dyDescent="0.25">
      <c r="A394" s="35">
        <v>389</v>
      </c>
      <c r="B394" s="35" t="s">
        <v>859</v>
      </c>
      <c r="C394" s="36" t="s">
        <v>860</v>
      </c>
      <c r="D394" s="37" t="s">
        <v>60</v>
      </c>
      <c r="E394" s="38">
        <v>15.71</v>
      </c>
      <c r="F394" s="38">
        <v>0</v>
      </c>
      <c r="G394" s="38">
        <v>0</v>
      </c>
      <c r="H394" s="38">
        <v>0</v>
      </c>
      <c r="I394" s="38">
        <v>15.71</v>
      </c>
      <c r="J394" s="43">
        <v>0</v>
      </c>
    </row>
    <row r="395" spans="1:10" x14ac:dyDescent="0.25">
      <c r="A395" s="35">
        <v>390</v>
      </c>
      <c r="B395" s="35" t="s">
        <v>861</v>
      </c>
      <c r="C395" s="36" t="s">
        <v>862</v>
      </c>
      <c r="D395" s="37" t="s">
        <v>60</v>
      </c>
      <c r="E395" s="38">
        <v>2.5299999999999998</v>
      </c>
      <c r="F395" s="38">
        <v>0</v>
      </c>
      <c r="G395" s="38">
        <v>0</v>
      </c>
      <c r="H395" s="38">
        <v>0</v>
      </c>
      <c r="I395" s="38">
        <v>2.5299999999999998</v>
      </c>
      <c r="J395" s="43">
        <v>0</v>
      </c>
    </row>
    <row r="396" spans="1:10" x14ac:dyDescent="0.25">
      <c r="A396" s="35">
        <v>391</v>
      </c>
      <c r="B396" s="35" t="s">
        <v>863</v>
      </c>
      <c r="C396" s="36" t="s">
        <v>864</v>
      </c>
      <c r="D396" s="37" t="s">
        <v>60</v>
      </c>
      <c r="E396" s="38">
        <v>7.51</v>
      </c>
      <c r="F396" s="38">
        <v>0</v>
      </c>
      <c r="G396" s="38">
        <v>0</v>
      </c>
      <c r="H396" s="38">
        <v>0</v>
      </c>
      <c r="I396" s="38">
        <v>7.51</v>
      </c>
      <c r="J396" s="43">
        <v>0</v>
      </c>
    </row>
    <row r="397" spans="1:10" x14ac:dyDescent="0.25">
      <c r="A397" s="35">
        <v>392</v>
      </c>
      <c r="B397" s="35" t="s">
        <v>865</v>
      </c>
      <c r="C397" s="36" t="s">
        <v>866</v>
      </c>
      <c r="D397" s="37" t="s">
        <v>60</v>
      </c>
      <c r="E397" s="38">
        <v>6.54</v>
      </c>
      <c r="F397" s="38">
        <v>0</v>
      </c>
      <c r="G397" s="38">
        <v>0</v>
      </c>
      <c r="H397" s="38">
        <v>0</v>
      </c>
      <c r="I397" s="38">
        <v>6.54</v>
      </c>
      <c r="J397" s="43">
        <v>0</v>
      </c>
    </row>
    <row r="398" spans="1:10" x14ac:dyDescent="0.25">
      <c r="A398" s="35">
        <v>393</v>
      </c>
      <c r="B398" s="35" t="s">
        <v>867</v>
      </c>
      <c r="C398" s="36" t="s">
        <v>868</v>
      </c>
      <c r="D398" s="37" t="s">
        <v>60</v>
      </c>
      <c r="E398" s="38">
        <v>7.59</v>
      </c>
      <c r="F398" s="38">
        <v>0</v>
      </c>
      <c r="G398" s="38">
        <v>0</v>
      </c>
      <c r="H398" s="38">
        <v>0</v>
      </c>
      <c r="I398" s="38">
        <v>7.59</v>
      </c>
      <c r="J398" s="43">
        <v>0</v>
      </c>
    </row>
    <row r="399" spans="1:10" x14ac:dyDescent="0.25">
      <c r="A399" s="35">
        <v>394</v>
      </c>
      <c r="B399" s="35" t="s">
        <v>869</v>
      </c>
      <c r="C399" s="36" t="s">
        <v>870</v>
      </c>
      <c r="D399" s="37" t="s">
        <v>60</v>
      </c>
      <c r="E399" s="38">
        <v>13.28</v>
      </c>
      <c r="F399" s="38">
        <v>0</v>
      </c>
      <c r="G399" s="38">
        <v>0</v>
      </c>
      <c r="H399" s="38">
        <v>0</v>
      </c>
      <c r="I399" s="38">
        <v>13.28</v>
      </c>
      <c r="J399" s="43">
        <v>0</v>
      </c>
    </row>
    <row r="400" spans="1:10" x14ac:dyDescent="0.25">
      <c r="A400" s="35">
        <v>395</v>
      </c>
      <c r="B400" s="35" t="s">
        <v>871</v>
      </c>
      <c r="C400" s="36" t="s">
        <v>872</v>
      </c>
      <c r="D400" s="37" t="s">
        <v>60</v>
      </c>
      <c r="E400" s="38">
        <v>12.27</v>
      </c>
      <c r="F400" s="38">
        <v>0</v>
      </c>
      <c r="G400" s="38">
        <v>0</v>
      </c>
      <c r="H400" s="38">
        <v>0</v>
      </c>
      <c r="I400" s="38">
        <v>12.27</v>
      </c>
      <c r="J400" s="43">
        <v>0</v>
      </c>
    </row>
    <row r="401" spans="1:10" x14ac:dyDescent="0.25">
      <c r="A401" s="35">
        <v>396</v>
      </c>
      <c r="B401" s="35" t="s">
        <v>873</v>
      </c>
      <c r="C401" s="36" t="s">
        <v>874</v>
      </c>
      <c r="D401" s="37" t="s">
        <v>60</v>
      </c>
      <c r="E401" s="38">
        <v>12.14</v>
      </c>
      <c r="F401" s="38">
        <v>0</v>
      </c>
      <c r="G401" s="38">
        <v>0</v>
      </c>
      <c r="H401" s="38">
        <v>0</v>
      </c>
      <c r="I401" s="38">
        <v>12.14</v>
      </c>
      <c r="J401" s="43">
        <v>0</v>
      </c>
    </row>
    <row r="402" spans="1:10" x14ac:dyDescent="0.25">
      <c r="A402" s="35">
        <v>397</v>
      </c>
      <c r="B402" s="35" t="s">
        <v>875</v>
      </c>
      <c r="C402" s="36" t="s">
        <v>876</v>
      </c>
      <c r="D402" s="37" t="s">
        <v>60</v>
      </c>
      <c r="E402" s="38">
        <v>9.92</v>
      </c>
      <c r="F402" s="38">
        <v>0</v>
      </c>
      <c r="G402" s="38">
        <v>0</v>
      </c>
      <c r="H402" s="38">
        <v>0</v>
      </c>
      <c r="I402" s="38">
        <v>9.92</v>
      </c>
      <c r="J402" s="43">
        <v>0</v>
      </c>
    </row>
    <row r="403" spans="1:10" x14ac:dyDescent="0.25">
      <c r="A403" s="35">
        <v>398</v>
      </c>
      <c r="B403" s="35" t="s">
        <v>877</v>
      </c>
      <c r="C403" s="36" t="s">
        <v>878</v>
      </c>
      <c r="D403" s="37" t="s">
        <v>60</v>
      </c>
      <c r="E403" s="38">
        <v>9.51</v>
      </c>
      <c r="F403" s="38">
        <v>0</v>
      </c>
      <c r="G403" s="38">
        <v>0</v>
      </c>
      <c r="H403" s="38">
        <v>0</v>
      </c>
      <c r="I403" s="38">
        <v>9.51</v>
      </c>
      <c r="J403" s="43">
        <v>0</v>
      </c>
    </row>
    <row r="404" spans="1:10" x14ac:dyDescent="0.25">
      <c r="A404" s="35">
        <v>399</v>
      </c>
      <c r="B404" s="35" t="s">
        <v>879</v>
      </c>
      <c r="C404" s="36" t="s">
        <v>880</v>
      </c>
      <c r="D404" s="37" t="s">
        <v>60</v>
      </c>
      <c r="E404" s="38">
        <v>8.51</v>
      </c>
      <c r="F404" s="38">
        <v>0</v>
      </c>
      <c r="G404" s="38">
        <v>0</v>
      </c>
      <c r="H404" s="38">
        <v>0</v>
      </c>
      <c r="I404" s="38">
        <v>8.51</v>
      </c>
      <c r="J404" s="43">
        <v>0</v>
      </c>
    </row>
    <row r="405" spans="1:10" x14ac:dyDescent="0.25">
      <c r="A405" s="35">
        <v>400</v>
      </c>
      <c r="B405" s="35" t="s">
        <v>881</v>
      </c>
      <c r="C405" s="36" t="s">
        <v>882</v>
      </c>
      <c r="D405" s="37" t="s">
        <v>60</v>
      </c>
      <c r="E405" s="38">
        <v>10.119999999999999</v>
      </c>
      <c r="F405" s="38">
        <v>0</v>
      </c>
      <c r="G405" s="38">
        <v>0</v>
      </c>
      <c r="H405" s="38">
        <v>0</v>
      </c>
      <c r="I405" s="38">
        <v>10.119999999999999</v>
      </c>
      <c r="J405" s="43">
        <v>0</v>
      </c>
    </row>
    <row r="406" spans="1:10" x14ac:dyDescent="0.25">
      <c r="A406" s="35">
        <v>401</v>
      </c>
      <c r="B406" s="35" t="s">
        <v>883</v>
      </c>
      <c r="C406" s="36" t="s">
        <v>884</v>
      </c>
      <c r="D406" s="37" t="s">
        <v>60</v>
      </c>
      <c r="E406" s="38">
        <v>10.75</v>
      </c>
      <c r="F406" s="38">
        <v>0</v>
      </c>
      <c r="G406" s="38">
        <v>0</v>
      </c>
      <c r="H406" s="38">
        <v>0</v>
      </c>
      <c r="I406" s="38">
        <v>10.75</v>
      </c>
      <c r="J406" s="43">
        <v>0</v>
      </c>
    </row>
    <row r="407" spans="1:10" x14ac:dyDescent="0.25">
      <c r="A407" s="35">
        <v>402</v>
      </c>
      <c r="B407" s="35" t="s">
        <v>885</v>
      </c>
      <c r="C407" s="36" t="s">
        <v>886</v>
      </c>
      <c r="D407" s="37" t="s">
        <v>60</v>
      </c>
      <c r="E407" s="38">
        <v>11.39</v>
      </c>
      <c r="F407" s="38">
        <v>0</v>
      </c>
      <c r="G407" s="38">
        <v>0</v>
      </c>
      <c r="H407" s="38">
        <v>0</v>
      </c>
      <c r="I407" s="38">
        <v>11.39</v>
      </c>
      <c r="J407" s="43">
        <v>0</v>
      </c>
    </row>
    <row r="408" spans="1:10" x14ac:dyDescent="0.25">
      <c r="A408" s="35">
        <v>403</v>
      </c>
      <c r="B408" s="35" t="s">
        <v>887</v>
      </c>
      <c r="C408" s="36" t="s">
        <v>888</v>
      </c>
      <c r="D408" s="37" t="s">
        <v>60</v>
      </c>
      <c r="E408" s="38">
        <v>17.62</v>
      </c>
      <c r="F408" s="38">
        <v>0</v>
      </c>
      <c r="G408" s="38">
        <v>0</v>
      </c>
      <c r="H408" s="38">
        <v>0</v>
      </c>
      <c r="I408" s="38">
        <v>17.62</v>
      </c>
      <c r="J408" s="43">
        <v>0</v>
      </c>
    </row>
    <row r="409" spans="1:10" x14ac:dyDescent="0.25">
      <c r="A409" s="35">
        <v>404</v>
      </c>
      <c r="B409" s="35" t="s">
        <v>889</v>
      </c>
      <c r="C409" s="36" t="s">
        <v>890</v>
      </c>
      <c r="D409" s="37" t="s">
        <v>60</v>
      </c>
      <c r="E409" s="38">
        <v>16.09</v>
      </c>
      <c r="F409" s="38">
        <v>0</v>
      </c>
      <c r="G409" s="38">
        <v>0</v>
      </c>
      <c r="H409" s="38">
        <v>0</v>
      </c>
      <c r="I409" s="38">
        <v>16.09</v>
      </c>
      <c r="J409" s="43">
        <v>0</v>
      </c>
    </row>
    <row r="410" spans="1:10" x14ac:dyDescent="0.25">
      <c r="A410" s="35">
        <v>405</v>
      </c>
      <c r="B410" s="35" t="s">
        <v>891</v>
      </c>
      <c r="C410" s="36" t="s">
        <v>892</v>
      </c>
      <c r="D410" s="37" t="s">
        <v>60</v>
      </c>
      <c r="E410" s="38">
        <v>8.86</v>
      </c>
      <c r="F410" s="38">
        <v>0</v>
      </c>
      <c r="G410" s="38">
        <v>0</v>
      </c>
      <c r="H410" s="38">
        <v>0</v>
      </c>
      <c r="I410" s="38">
        <v>8.86</v>
      </c>
      <c r="J410" s="43">
        <v>0</v>
      </c>
    </row>
    <row r="411" spans="1:10" x14ac:dyDescent="0.25">
      <c r="A411" s="35">
        <v>406</v>
      </c>
      <c r="B411" s="35" t="s">
        <v>893</v>
      </c>
      <c r="C411" s="36" t="s">
        <v>894</v>
      </c>
      <c r="D411" s="37" t="s">
        <v>60</v>
      </c>
      <c r="E411" s="38">
        <v>17.2</v>
      </c>
      <c r="F411" s="38">
        <v>0</v>
      </c>
      <c r="G411" s="38">
        <v>0</v>
      </c>
      <c r="H411" s="38">
        <v>0</v>
      </c>
      <c r="I411" s="38">
        <v>17.2</v>
      </c>
      <c r="J411" s="43">
        <v>0</v>
      </c>
    </row>
    <row r="412" spans="1:10" x14ac:dyDescent="0.25">
      <c r="A412" s="35">
        <v>407</v>
      </c>
      <c r="B412" s="35" t="s">
        <v>895</v>
      </c>
      <c r="C412" s="36" t="s">
        <v>896</v>
      </c>
      <c r="D412" s="37" t="s">
        <v>60</v>
      </c>
      <c r="E412" s="38">
        <v>5.0599999999999996</v>
      </c>
      <c r="F412" s="38">
        <v>0</v>
      </c>
      <c r="G412" s="38">
        <v>0</v>
      </c>
      <c r="H412" s="38">
        <v>0</v>
      </c>
      <c r="I412" s="38">
        <v>5.0599999999999996</v>
      </c>
      <c r="J412" s="43">
        <v>0</v>
      </c>
    </row>
    <row r="413" spans="1:10" x14ac:dyDescent="0.25">
      <c r="A413" s="35">
        <v>408</v>
      </c>
      <c r="B413" s="35" t="s">
        <v>897</v>
      </c>
      <c r="C413" s="36" t="s">
        <v>898</v>
      </c>
      <c r="D413" s="37" t="s">
        <v>60</v>
      </c>
      <c r="E413" s="38">
        <v>9.8800000000000008</v>
      </c>
      <c r="F413" s="38">
        <v>0</v>
      </c>
      <c r="G413" s="38">
        <v>0</v>
      </c>
      <c r="H413" s="38">
        <v>0</v>
      </c>
      <c r="I413" s="38">
        <v>9.8800000000000008</v>
      </c>
      <c r="J413" s="43">
        <v>0</v>
      </c>
    </row>
    <row r="414" spans="1:10" x14ac:dyDescent="0.25">
      <c r="A414" s="35">
        <v>409</v>
      </c>
      <c r="B414" s="35" t="s">
        <v>899</v>
      </c>
      <c r="C414" s="36" t="s">
        <v>900</v>
      </c>
      <c r="D414" s="37" t="s">
        <v>60</v>
      </c>
      <c r="E414" s="38">
        <v>11.27</v>
      </c>
      <c r="F414" s="38">
        <v>0</v>
      </c>
      <c r="G414" s="38">
        <v>0</v>
      </c>
      <c r="H414" s="38">
        <v>0</v>
      </c>
      <c r="I414" s="38">
        <v>11.27</v>
      </c>
      <c r="J414" s="43">
        <v>0</v>
      </c>
    </row>
    <row r="415" spans="1:10" x14ac:dyDescent="0.25">
      <c r="A415" s="35">
        <v>410</v>
      </c>
      <c r="B415" s="35" t="s">
        <v>901</v>
      </c>
      <c r="C415" s="36" t="s">
        <v>902</v>
      </c>
      <c r="D415" s="37" t="s">
        <v>60</v>
      </c>
      <c r="E415" s="38">
        <v>11.39</v>
      </c>
      <c r="F415" s="38">
        <v>0</v>
      </c>
      <c r="G415" s="38">
        <v>0</v>
      </c>
      <c r="H415" s="38">
        <v>0</v>
      </c>
      <c r="I415" s="38">
        <v>11.39</v>
      </c>
      <c r="J415" s="43">
        <v>0</v>
      </c>
    </row>
    <row r="416" spans="1:10" x14ac:dyDescent="0.25">
      <c r="A416" s="35">
        <v>411</v>
      </c>
      <c r="B416" s="35" t="s">
        <v>903</v>
      </c>
      <c r="C416" s="36" t="s">
        <v>904</v>
      </c>
      <c r="D416" s="37" t="s">
        <v>60</v>
      </c>
      <c r="E416" s="38">
        <v>17.71</v>
      </c>
      <c r="F416" s="38">
        <v>0</v>
      </c>
      <c r="G416" s="38">
        <v>0</v>
      </c>
      <c r="H416" s="38">
        <v>0</v>
      </c>
      <c r="I416" s="38">
        <v>17.71</v>
      </c>
      <c r="J416" s="43">
        <v>0</v>
      </c>
    </row>
    <row r="417" spans="1:10" x14ac:dyDescent="0.25">
      <c r="A417" s="35">
        <v>412</v>
      </c>
      <c r="B417" s="35" t="s">
        <v>905</v>
      </c>
      <c r="C417" s="36" t="s">
        <v>906</v>
      </c>
      <c r="D417" s="37" t="s">
        <v>60</v>
      </c>
      <c r="E417" s="38">
        <v>18.47</v>
      </c>
      <c r="F417" s="38">
        <v>0</v>
      </c>
      <c r="G417" s="38">
        <v>0</v>
      </c>
      <c r="H417" s="38">
        <v>0</v>
      </c>
      <c r="I417" s="38">
        <v>18.47</v>
      </c>
      <c r="J417" s="43">
        <v>0</v>
      </c>
    </row>
    <row r="418" spans="1:10" x14ac:dyDescent="0.25">
      <c r="A418" s="35">
        <v>413</v>
      </c>
      <c r="B418" s="35" t="s">
        <v>907</v>
      </c>
      <c r="C418" s="36" t="s">
        <v>908</v>
      </c>
      <c r="D418" s="37" t="s">
        <v>60</v>
      </c>
      <c r="E418" s="38">
        <v>18.98</v>
      </c>
      <c r="F418" s="38">
        <v>0</v>
      </c>
      <c r="G418" s="38">
        <v>0</v>
      </c>
      <c r="H418" s="38">
        <v>0</v>
      </c>
      <c r="I418" s="38">
        <v>18.98</v>
      </c>
      <c r="J418" s="43">
        <v>0</v>
      </c>
    </row>
    <row r="419" spans="1:10" x14ac:dyDescent="0.25">
      <c r="A419" s="35">
        <v>414</v>
      </c>
      <c r="B419" s="35" t="s">
        <v>909</v>
      </c>
      <c r="C419" s="36" t="s">
        <v>910</v>
      </c>
      <c r="D419" s="37" t="s">
        <v>60</v>
      </c>
      <c r="E419" s="38">
        <v>19.52</v>
      </c>
      <c r="F419" s="38">
        <v>0</v>
      </c>
      <c r="G419" s="38">
        <v>0</v>
      </c>
      <c r="H419" s="38">
        <v>0</v>
      </c>
      <c r="I419" s="38">
        <v>19.52</v>
      </c>
      <c r="J419" s="43">
        <v>0</v>
      </c>
    </row>
    <row r="420" spans="1:10" ht="25.5" x14ac:dyDescent="0.25">
      <c r="A420" s="35">
        <v>415</v>
      </c>
      <c r="B420" s="35" t="s">
        <v>911</v>
      </c>
      <c r="C420" s="36" t="s">
        <v>912</v>
      </c>
      <c r="D420" s="37" t="s">
        <v>60</v>
      </c>
      <c r="E420" s="38">
        <v>22.57</v>
      </c>
      <c r="F420" s="38">
        <v>0</v>
      </c>
      <c r="G420" s="38">
        <v>0</v>
      </c>
      <c r="H420" s="38">
        <v>0</v>
      </c>
      <c r="I420" s="38">
        <v>22.57</v>
      </c>
      <c r="J420" s="43">
        <v>0</v>
      </c>
    </row>
    <row r="421" spans="1:10" ht="25.5" x14ac:dyDescent="0.25">
      <c r="A421" s="35">
        <v>416</v>
      </c>
      <c r="B421" s="35" t="s">
        <v>913</v>
      </c>
      <c r="C421" s="36" t="s">
        <v>914</v>
      </c>
      <c r="D421" s="37" t="s">
        <v>60</v>
      </c>
      <c r="E421" s="38">
        <v>21.33</v>
      </c>
      <c r="F421" s="38">
        <v>0</v>
      </c>
      <c r="G421" s="38">
        <v>0</v>
      </c>
      <c r="H421" s="38">
        <v>0</v>
      </c>
      <c r="I421" s="38">
        <v>21.33</v>
      </c>
      <c r="J421" s="43">
        <v>0</v>
      </c>
    </row>
    <row r="422" spans="1:10" x14ac:dyDescent="0.25">
      <c r="A422" s="35">
        <v>417</v>
      </c>
      <c r="B422" s="35" t="s">
        <v>915</v>
      </c>
      <c r="C422" s="36" t="s">
        <v>916</v>
      </c>
      <c r="D422" s="37" t="s">
        <v>60</v>
      </c>
      <c r="E422" s="38">
        <v>16.329999999999998</v>
      </c>
      <c r="F422" s="38">
        <v>0</v>
      </c>
      <c r="G422" s="38">
        <v>0</v>
      </c>
      <c r="H422" s="38">
        <v>0</v>
      </c>
      <c r="I422" s="38">
        <v>16.329999999999998</v>
      </c>
      <c r="J422" s="43">
        <v>0</v>
      </c>
    </row>
    <row r="423" spans="1:10" x14ac:dyDescent="0.25">
      <c r="A423" s="35">
        <v>418</v>
      </c>
      <c r="B423" s="35" t="s">
        <v>917</v>
      </c>
      <c r="C423" s="36" t="s">
        <v>918</v>
      </c>
      <c r="D423" s="37" t="s">
        <v>60</v>
      </c>
      <c r="E423" s="38">
        <v>17.079999999999998</v>
      </c>
      <c r="F423" s="38">
        <v>0</v>
      </c>
      <c r="G423" s="38">
        <v>0</v>
      </c>
      <c r="H423" s="38">
        <v>0</v>
      </c>
      <c r="I423" s="38">
        <v>17.079999999999998</v>
      </c>
      <c r="J423" s="43">
        <v>0</v>
      </c>
    </row>
    <row r="424" spans="1:10" x14ac:dyDescent="0.25">
      <c r="A424" s="35">
        <v>419</v>
      </c>
      <c r="B424" s="35" t="s">
        <v>919</v>
      </c>
      <c r="C424" s="36" t="s">
        <v>920</v>
      </c>
      <c r="D424" s="37" t="s">
        <v>60</v>
      </c>
      <c r="E424" s="38">
        <v>17.329999999999998</v>
      </c>
      <c r="F424" s="38">
        <v>0</v>
      </c>
      <c r="G424" s="38">
        <v>0</v>
      </c>
      <c r="H424" s="38">
        <v>0</v>
      </c>
      <c r="I424" s="38">
        <v>17.329999999999998</v>
      </c>
      <c r="J424" s="43">
        <v>0</v>
      </c>
    </row>
    <row r="425" spans="1:10" x14ac:dyDescent="0.25">
      <c r="A425" s="35">
        <v>420</v>
      </c>
      <c r="B425" s="35" t="s">
        <v>921</v>
      </c>
      <c r="C425" s="36" t="s">
        <v>922</v>
      </c>
      <c r="D425" s="37" t="s">
        <v>60</v>
      </c>
      <c r="E425" s="38">
        <v>17.71</v>
      </c>
      <c r="F425" s="38">
        <v>0</v>
      </c>
      <c r="G425" s="38">
        <v>0</v>
      </c>
      <c r="H425" s="38">
        <v>0</v>
      </c>
      <c r="I425" s="38">
        <v>17.71</v>
      </c>
      <c r="J425" s="43">
        <v>0</v>
      </c>
    </row>
    <row r="426" spans="1:10" ht="25.5" x14ac:dyDescent="0.25">
      <c r="A426" s="35">
        <v>421</v>
      </c>
      <c r="B426" s="35" t="s">
        <v>923</v>
      </c>
      <c r="C426" s="36" t="s">
        <v>924</v>
      </c>
      <c r="D426" s="37" t="s">
        <v>60</v>
      </c>
      <c r="E426" s="38">
        <v>17.96</v>
      </c>
      <c r="F426" s="38">
        <v>0</v>
      </c>
      <c r="G426" s="38">
        <v>0</v>
      </c>
      <c r="H426" s="38">
        <v>0</v>
      </c>
      <c r="I426" s="38">
        <v>17.96</v>
      </c>
      <c r="J426" s="43">
        <v>0</v>
      </c>
    </row>
    <row r="427" spans="1:10" ht="25.5" x14ac:dyDescent="0.25">
      <c r="A427" s="35">
        <v>422</v>
      </c>
      <c r="B427" s="35" t="s">
        <v>925</v>
      </c>
      <c r="C427" s="36" t="s">
        <v>926</v>
      </c>
      <c r="D427" s="37" t="s">
        <v>60</v>
      </c>
      <c r="E427" s="38">
        <v>18.600000000000001</v>
      </c>
      <c r="F427" s="38">
        <v>0</v>
      </c>
      <c r="G427" s="38">
        <v>0</v>
      </c>
      <c r="H427" s="38">
        <v>0</v>
      </c>
      <c r="I427" s="38">
        <v>18.600000000000001</v>
      </c>
      <c r="J427" s="43">
        <v>0</v>
      </c>
    </row>
    <row r="428" spans="1:10" x14ac:dyDescent="0.25">
      <c r="A428" s="35">
        <v>423</v>
      </c>
      <c r="B428" s="35" t="s">
        <v>927</v>
      </c>
      <c r="C428" s="36" t="s">
        <v>928</v>
      </c>
      <c r="D428" s="37" t="s">
        <v>60</v>
      </c>
      <c r="E428" s="38">
        <v>19.23</v>
      </c>
      <c r="F428" s="38">
        <v>0</v>
      </c>
      <c r="G428" s="38">
        <v>0</v>
      </c>
      <c r="H428" s="38">
        <v>0</v>
      </c>
      <c r="I428" s="38">
        <v>19.23</v>
      </c>
      <c r="J428" s="43">
        <v>0</v>
      </c>
    </row>
    <row r="429" spans="1:10" x14ac:dyDescent="0.25">
      <c r="A429" s="35">
        <v>424</v>
      </c>
      <c r="B429" s="35" t="s">
        <v>929</v>
      </c>
      <c r="C429" s="36" t="s">
        <v>930</v>
      </c>
      <c r="D429" s="37" t="s">
        <v>60</v>
      </c>
      <c r="E429" s="38">
        <v>22.77</v>
      </c>
      <c r="F429" s="38">
        <v>0</v>
      </c>
      <c r="G429" s="38">
        <v>0</v>
      </c>
      <c r="H429" s="38">
        <v>0</v>
      </c>
      <c r="I429" s="38">
        <v>22.77</v>
      </c>
      <c r="J429" s="43">
        <v>0</v>
      </c>
    </row>
    <row r="430" spans="1:10" x14ac:dyDescent="0.25">
      <c r="A430" s="35">
        <v>425</v>
      </c>
      <c r="B430" s="35" t="s">
        <v>931</v>
      </c>
      <c r="C430" s="36" t="s">
        <v>932</v>
      </c>
      <c r="D430" s="37" t="s">
        <v>60</v>
      </c>
      <c r="E430" s="38">
        <v>6.7</v>
      </c>
      <c r="F430" s="38">
        <v>0</v>
      </c>
      <c r="G430" s="38">
        <v>0</v>
      </c>
      <c r="H430" s="38">
        <v>0</v>
      </c>
      <c r="I430" s="38">
        <v>6.7</v>
      </c>
      <c r="J430" s="43">
        <v>0</v>
      </c>
    </row>
    <row r="431" spans="1:10" x14ac:dyDescent="0.25">
      <c r="A431" s="35">
        <v>426</v>
      </c>
      <c r="B431" s="35" t="s">
        <v>933</v>
      </c>
      <c r="C431" s="36" t="s">
        <v>934</v>
      </c>
      <c r="D431" s="37" t="s">
        <v>60</v>
      </c>
      <c r="E431" s="38">
        <v>23.66</v>
      </c>
      <c r="F431" s="38">
        <v>0</v>
      </c>
      <c r="G431" s="38">
        <v>0</v>
      </c>
      <c r="H431" s="38">
        <v>0</v>
      </c>
      <c r="I431" s="38">
        <v>23.66</v>
      </c>
      <c r="J431" s="43">
        <v>0</v>
      </c>
    </row>
    <row r="432" spans="1:10" x14ac:dyDescent="0.25">
      <c r="A432" s="35">
        <v>427</v>
      </c>
      <c r="B432" s="35" t="s">
        <v>935</v>
      </c>
      <c r="C432" s="36" t="s">
        <v>936</v>
      </c>
      <c r="D432" s="37" t="s">
        <v>60</v>
      </c>
      <c r="E432" s="38">
        <v>13.5</v>
      </c>
      <c r="F432" s="38">
        <v>0</v>
      </c>
      <c r="G432" s="38">
        <v>0</v>
      </c>
      <c r="H432" s="38">
        <v>0</v>
      </c>
      <c r="I432" s="38">
        <v>13.5</v>
      </c>
      <c r="J432" s="43">
        <v>0</v>
      </c>
    </row>
    <row r="433" spans="1:10" x14ac:dyDescent="0.25">
      <c r="A433" s="35">
        <v>428</v>
      </c>
      <c r="B433" s="35" t="s">
        <v>937</v>
      </c>
      <c r="C433" s="36" t="s">
        <v>938</v>
      </c>
      <c r="D433" s="37" t="s">
        <v>60</v>
      </c>
      <c r="E433" s="38">
        <v>21.15</v>
      </c>
      <c r="F433" s="38">
        <v>0</v>
      </c>
      <c r="G433" s="38">
        <v>0</v>
      </c>
      <c r="H433" s="38">
        <v>0</v>
      </c>
      <c r="I433" s="38">
        <v>21.15</v>
      </c>
      <c r="J433" s="43">
        <v>0</v>
      </c>
    </row>
    <row r="434" spans="1:10" x14ac:dyDescent="0.25">
      <c r="A434" s="35">
        <v>429</v>
      </c>
      <c r="B434" s="35" t="s">
        <v>939</v>
      </c>
      <c r="C434" s="36" t="s">
        <v>940</v>
      </c>
      <c r="D434" s="37" t="s">
        <v>60</v>
      </c>
      <c r="E434" s="38">
        <v>22.77</v>
      </c>
      <c r="F434" s="38">
        <v>0</v>
      </c>
      <c r="G434" s="38">
        <v>0</v>
      </c>
      <c r="H434" s="38">
        <v>0</v>
      </c>
      <c r="I434" s="38">
        <v>22.77</v>
      </c>
      <c r="J434" s="43">
        <v>0</v>
      </c>
    </row>
    <row r="435" spans="1:10" x14ac:dyDescent="0.25">
      <c r="A435" s="35">
        <v>430</v>
      </c>
      <c r="B435" s="35" t="s">
        <v>941</v>
      </c>
      <c r="C435" s="36" t="s">
        <v>942</v>
      </c>
      <c r="D435" s="37" t="s">
        <v>60</v>
      </c>
      <c r="E435" s="38">
        <v>21.09</v>
      </c>
      <c r="F435" s="38">
        <v>0</v>
      </c>
      <c r="G435" s="38">
        <v>0</v>
      </c>
      <c r="H435" s="38">
        <v>0</v>
      </c>
      <c r="I435" s="38">
        <v>21.09</v>
      </c>
      <c r="J435" s="43">
        <v>0</v>
      </c>
    </row>
    <row r="436" spans="1:10" x14ac:dyDescent="0.25">
      <c r="A436" s="35">
        <v>431</v>
      </c>
      <c r="B436" s="35" t="s">
        <v>943</v>
      </c>
      <c r="C436" s="36" t="s">
        <v>944</v>
      </c>
      <c r="D436" s="37" t="s">
        <v>60</v>
      </c>
      <c r="E436" s="38">
        <v>23.83</v>
      </c>
      <c r="F436" s="38">
        <v>0</v>
      </c>
      <c r="G436" s="38">
        <v>0</v>
      </c>
      <c r="H436" s="38">
        <v>0</v>
      </c>
      <c r="I436" s="38">
        <v>23.83</v>
      </c>
      <c r="J436" s="43">
        <v>0</v>
      </c>
    </row>
    <row r="437" spans="1:10" x14ac:dyDescent="0.25">
      <c r="A437" s="35">
        <v>432</v>
      </c>
      <c r="B437" s="35" t="s">
        <v>945</v>
      </c>
      <c r="C437" s="36" t="s">
        <v>946</v>
      </c>
      <c r="D437" s="37" t="s">
        <v>60</v>
      </c>
      <c r="E437" s="38">
        <v>24.41</v>
      </c>
      <c r="F437" s="38">
        <v>0</v>
      </c>
      <c r="G437" s="38">
        <v>0</v>
      </c>
      <c r="H437" s="38">
        <v>0</v>
      </c>
      <c r="I437" s="38">
        <v>24.41</v>
      </c>
      <c r="J437" s="43">
        <v>0</v>
      </c>
    </row>
    <row r="438" spans="1:10" x14ac:dyDescent="0.25">
      <c r="A438" s="35">
        <v>433</v>
      </c>
      <c r="B438" s="35" t="s">
        <v>947</v>
      </c>
      <c r="C438" s="36" t="s">
        <v>948</v>
      </c>
      <c r="D438" s="37" t="s">
        <v>60</v>
      </c>
      <c r="E438" s="38">
        <v>25.3</v>
      </c>
      <c r="F438" s="38">
        <v>0</v>
      </c>
      <c r="G438" s="38">
        <v>0</v>
      </c>
      <c r="H438" s="38">
        <v>0</v>
      </c>
      <c r="I438" s="38">
        <v>25.3</v>
      </c>
      <c r="J438" s="43">
        <v>0</v>
      </c>
    </row>
    <row r="439" spans="1:10" x14ac:dyDescent="0.25">
      <c r="A439" s="35">
        <v>434</v>
      </c>
      <c r="B439" s="35" t="s">
        <v>949</v>
      </c>
      <c r="C439" s="36" t="s">
        <v>950</v>
      </c>
      <c r="D439" s="37" t="s">
        <v>60</v>
      </c>
      <c r="E439" s="38">
        <v>69.58</v>
      </c>
      <c r="F439" s="38">
        <v>0</v>
      </c>
      <c r="G439" s="38">
        <v>0</v>
      </c>
      <c r="H439" s="38">
        <v>0</v>
      </c>
      <c r="I439" s="38">
        <v>69.58</v>
      </c>
      <c r="J439" s="43">
        <v>0</v>
      </c>
    </row>
    <row r="440" spans="1:10" x14ac:dyDescent="0.25">
      <c r="A440" s="35">
        <v>435</v>
      </c>
      <c r="B440" s="35" t="s">
        <v>951</v>
      </c>
      <c r="C440" s="36" t="s">
        <v>952</v>
      </c>
      <c r="D440" s="37" t="s">
        <v>60</v>
      </c>
      <c r="E440" s="38">
        <v>10.119999999999999</v>
      </c>
      <c r="F440" s="38">
        <v>0</v>
      </c>
      <c r="G440" s="38">
        <v>0</v>
      </c>
      <c r="H440" s="38">
        <v>0</v>
      </c>
      <c r="I440" s="38">
        <v>10.119999999999999</v>
      </c>
      <c r="J440" s="43">
        <v>0</v>
      </c>
    </row>
    <row r="441" spans="1:10" x14ac:dyDescent="0.25">
      <c r="A441" s="35">
        <v>436</v>
      </c>
      <c r="B441" s="35" t="s">
        <v>953</v>
      </c>
      <c r="C441" s="36" t="s">
        <v>954</v>
      </c>
      <c r="D441" s="37" t="s">
        <v>60</v>
      </c>
      <c r="E441" s="38">
        <v>31.31</v>
      </c>
      <c r="F441" s="38">
        <v>0</v>
      </c>
      <c r="G441" s="38">
        <v>0</v>
      </c>
      <c r="H441" s="38">
        <v>0</v>
      </c>
      <c r="I441" s="38">
        <v>31.31</v>
      </c>
      <c r="J441" s="43">
        <v>0</v>
      </c>
    </row>
    <row r="442" spans="1:10" x14ac:dyDescent="0.25">
      <c r="A442" s="35">
        <v>437</v>
      </c>
      <c r="B442" s="35" t="s">
        <v>955</v>
      </c>
      <c r="C442" s="36" t="s">
        <v>956</v>
      </c>
      <c r="D442" s="37" t="s">
        <v>60</v>
      </c>
      <c r="E442" s="38">
        <v>48.56</v>
      </c>
      <c r="F442" s="38">
        <v>0</v>
      </c>
      <c r="G442" s="38">
        <v>0</v>
      </c>
      <c r="H442" s="38">
        <v>0</v>
      </c>
      <c r="I442" s="38">
        <v>48.56</v>
      </c>
      <c r="J442" s="43">
        <v>0</v>
      </c>
    </row>
    <row r="443" spans="1:10" x14ac:dyDescent="0.25">
      <c r="A443" s="35">
        <v>438</v>
      </c>
      <c r="B443" s="35" t="s">
        <v>957</v>
      </c>
      <c r="C443" s="36" t="s">
        <v>958</v>
      </c>
      <c r="D443" s="37" t="s">
        <v>60</v>
      </c>
      <c r="E443" s="38">
        <v>50.63</v>
      </c>
      <c r="F443" s="38">
        <v>0</v>
      </c>
      <c r="G443" s="38">
        <v>0</v>
      </c>
      <c r="H443" s="38">
        <v>0</v>
      </c>
      <c r="I443" s="38">
        <v>50.63</v>
      </c>
      <c r="J443" s="43">
        <v>0</v>
      </c>
    </row>
    <row r="444" spans="1:10" x14ac:dyDescent="0.25">
      <c r="A444" s="35">
        <v>439</v>
      </c>
      <c r="B444" s="35" t="s">
        <v>959</v>
      </c>
      <c r="C444" s="36" t="s">
        <v>960</v>
      </c>
      <c r="D444" s="37" t="s">
        <v>60</v>
      </c>
      <c r="E444" s="38">
        <v>63.25</v>
      </c>
      <c r="F444" s="38">
        <v>0</v>
      </c>
      <c r="G444" s="38">
        <v>0</v>
      </c>
      <c r="H444" s="38">
        <v>0</v>
      </c>
      <c r="I444" s="38">
        <v>63.25</v>
      </c>
      <c r="J444" s="43">
        <v>0</v>
      </c>
    </row>
    <row r="445" spans="1:10" x14ac:dyDescent="0.25">
      <c r="A445" s="35">
        <v>440</v>
      </c>
      <c r="B445" s="35" t="s">
        <v>961</v>
      </c>
      <c r="C445" s="36" t="s">
        <v>962</v>
      </c>
      <c r="D445" s="37" t="s">
        <v>60</v>
      </c>
      <c r="E445" s="38">
        <v>22.54</v>
      </c>
      <c r="F445" s="38">
        <v>0</v>
      </c>
      <c r="G445" s="38">
        <v>0</v>
      </c>
      <c r="H445" s="38">
        <v>0</v>
      </c>
      <c r="I445" s="38">
        <v>22.54</v>
      </c>
      <c r="J445" s="43">
        <v>0</v>
      </c>
    </row>
    <row r="446" spans="1:10" x14ac:dyDescent="0.25">
      <c r="A446" s="35">
        <v>441</v>
      </c>
      <c r="B446" s="35" t="s">
        <v>963</v>
      </c>
      <c r="C446" s="36" t="s">
        <v>964</v>
      </c>
      <c r="D446" s="37" t="s">
        <v>60</v>
      </c>
      <c r="E446" s="38">
        <v>22.77</v>
      </c>
      <c r="F446" s="38">
        <v>0</v>
      </c>
      <c r="G446" s="38">
        <v>0</v>
      </c>
      <c r="H446" s="38">
        <v>0</v>
      </c>
      <c r="I446" s="38">
        <v>22.77</v>
      </c>
      <c r="J446" s="43">
        <v>0</v>
      </c>
    </row>
    <row r="447" spans="1:10" x14ac:dyDescent="0.25">
      <c r="A447" s="35">
        <v>442</v>
      </c>
      <c r="B447" s="35" t="s">
        <v>965</v>
      </c>
      <c r="C447" s="36" t="s">
        <v>966</v>
      </c>
      <c r="D447" s="37" t="s">
        <v>60</v>
      </c>
      <c r="E447" s="38">
        <v>22.12</v>
      </c>
      <c r="F447" s="38">
        <v>0</v>
      </c>
      <c r="G447" s="38">
        <v>0</v>
      </c>
      <c r="H447" s="38">
        <v>0</v>
      </c>
      <c r="I447" s="38">
        <v>22.12</v>
      </c>
      <c r="J447" s="43">
        <v>0</v>
      </c>
    </row>
    <row r="448" spans="1:10" x14ac:dyDescent="0.25">
      <c r="A448" s="35">
        <v>443</v>
      </c>
      <c r="B448" s="35" t="s">
        <v>967</v>
      </c>
      <c r="C448" s="36" t="s">
        <v>968</v>
      </c>
      <c r="D448" s="37" t="s">
        <v>60</v>
      </c>
      <c r="E448" s="38">
        <v>41.75</v>
      </c>
      <c r="F448" s="38">
        <v>0</v>
      </c>
      <c r="G448" s="38">
        <v>0</v>
      </c>
      <c r="H448" s="38">
        <v>0</v>
      </c>
      <c r="I448" s="38">
        <v>41.75</v>
      </c>
      <c r="J448" s="43">
        <v>0</v>
      </c>
    </row>
    <row r="449" spans="1:10" x14ac:dyDescent="0.25">
      <c r="A449" s="35">
        <v>444</v>
      </c>
      <c r="B449" s="35" t="s">
        <v>969</v>
      </c>
      <c r="C449" s="36" t="s">
        <v>970</v>
      </c>
      <c r="D449" s="37" t="s">
        <v>60</v>
      </c>
      <c r="E449" s="38">
        <v>1.52</v>
      </c>
      <c r="F449" s="38">
        <v>0</v>
      </c>
      <c r="G449" s="38">
        <v>0</v>
      </c>
      <c r="H449" s="38">
        <v>0</v>
      </c>
      <c r="I449" s="38">
        <v>1.52</v>
      </c>
      <c r="J449" s="43">
        <v>0</v>
      </c>
    </row>
    <row r="450" spans="1:10" x14ac:dyDescent="0.25">
      <c r="A450" s="35">
        <v>445</v>
      </c>
      <c r="B450" s="35" t="s">
        <v>971</v>
      </c>
      <c r="C450" s="36" t="s">
        <v>972</v>
      </c>
      <c r="D450" s="37" t="s">
        <v>60</v>
      </c>
      <c r="E450" s="38">
        <v>1.9</v>
      </c>
      <c r="F450" s="38">
        <v>0</v>
      </c>
      <c r="G450" s="38">
        <v>0</v>
      </c>
      <c r="H450" s="38">
        <v>0</v>
      </c>
      <c r="I450" s="38">
        <v>1.9</v>
      </c>
      <c r="J450" s="43">
        <v>0</v>
      </c>
    </row>
    <row r="451" spans="1:10" x14ac:dyDescent="0.25">
      <c r="A451" s="35">
        <v>446</v>
      </c>
      <c r="B451" s="35" t="s">
        <v>973</v>
      </c>
      <c r="C451" s="36" t="s">
        <v>974</v>
      </c>
      <c r="D451" s="37" t="s">
        <v>60</v>
      </c>
      <c r="E451" s="38">
        <v>2.5299999999999998</v>
      </c>
      <c r="F451" s="38">
        <v>0</v>
      </c>
      <c r="G451" s="38">
        <v>0</v>
      </c>
      <c r="H451" s="38">
        <v>0</v>
      </c>
      <c r="I451" s="38">
        <v>2.5299999999999998</v>
      </c>
      <c r="J451" s="43">
        <v>0</v>
      </c>
    </row>
    <row r="452" spans="1:10" x14ac:dyDescent="0.25">
      <c r="A452" s="35">
        <v>447</v>
      </c>
      <c r="B452" s="35" t="s">
        <v>975</v>
      </c>
      <c r="C452" s="36" t="s">
        <v>976</v>
      </c>
      <c r="D452" s="37" t="s">
        <v>60</v>
      </c>
      <c r="E452" s="38">
        <v>6.7</v>
      </c>
      <c r="F452" s="38">
        <v>0</v>
      </c>
      <c r="G452" s="38">
        <v>0</v>
      </c>
      <c r="H452" s="38">
        <v>0</v>
      </c>
      <c r="I452" s="38">
        <v>6.7</v>
      </c>
      <c r="J452" s="43">
        <v>0</v>
      </c>
    </row>
    <row r="453" spans="1:10" x14ac:dyDescent="0.25">
      <c r="A453" s="35">
        <v>448</v>
      </c>
      <c r="B453" s="35" t="s">
        <v>977</v>
      </c>
      <c r="C453" s="36" t="s">
        <v>978</v>
      </c>
      <c r="D453" s="37" t="s">
        <v>60</v>
      </c>
      <c r="E453" s="38">
        <v>13.28</v>
      </c>
      <c r="F453" s="38">
        <v>0</v>
      </c>
      <c r="G453" s="38">
        <v>0</v>
      </c>
      <c r="H453" s="38">
        <v>0</v>
      </c>
      <c r="I453" s="38">
        <v>13.28</v>
      </c>
      <c r="J453" s="43">
        <v>0</v>
      </c>
    </row>
    <row r="454" spans="1:10" x14ac:dyDescent="0.25">
      <c r="A454" s="35">
        <v>449</v>
      </c>
      <c r="B454" s="35" t="s">
        <v>979</v>
      </c>
      <c r="C454" s="36" t="s">
        <v>980</v>
      </c>
      <c r="D454" s="37" t="s">
        <v>60</v>
      </c>
      <c r="E454" s="38">
        <v>15.18</v>
      </c>
      <c r="F454" s="38">
        <v>0</v>
      </c>
      <c r="G454" s="38">
        <v>0</v>
      </c>
      <c r="H454" s="38">
        <v>0</v>
      </c>
      <c r="I454" s="38">
        <v>15.18</v>
      </c>
      <c r="J454" s="43">
        <v>0</v>
      </c>
    </row>
    <row r="455" spans="1:10" x14ac:dyDescent="0.25">
      <c r="A455" s="35">
        <v>450</v>
      </c>
      <c r="B455" s="35" t="s">
        <v>981</v>
      </c>
      <c r="C455" s="36" t="s">
        <v>982</v>
      </c>
      <c r="D455" s="37" t="s">
        <v>60</v>
      </c>
      <c r="E455" s="38">
        <v>33.020000000000003</v>
      </c>
      <c r="F455" s="38">
        <v>0</v>
      </c>
      <c r="G455" s="38">
        <v>0</v>
      </c>
      <c r="H455" s="38">
        <v>0</v>
      </c>
      <c r="I455" s="38">
        <v>33.020000000000003</v>
      </c>
      <c r="J455" s="43">
        <v>0</v>
      </c>
    </row>
    <row r="456" spans="1:10" x14ac:dyDescent="0.25">
      <c r="A456" s="35">
        <v>451</v>
      </c>
      <c r="B456" s="35" t="s">
        <v>983</v>
      </c>
      <c r="C456" s="36" t="s">
        <v>984</v>
      </c>
      <c r="D456" s="37" t="s">
        <v>60</v>
      </c>
      <c r="E456" s="38">
        <v>43.01</v>
      </c>
      <c r="F456" s="38">
        <v>0</v>
      </c>
      <c r="G456" s="38">
        <v>0</v>
      </c>
      <c r="H456" s="38">
        <v>0</v>
      </c>
      <c r="I456" s="38">
        <v>43.01</v>
      </c>
      <c r="J456" s="43">
        <v>0</v>
      </c>
    </row>
    <row r="457" spans="1:10" x14ac:dyDescent="0.25">
      <c r="A457" s="35">
        <v>452</v>
      </c>
      <c r="B457" s="35" t="s">
        <v>985</v>
      </c>
      <c r="C457" s="36" t="s">
        <v>986</v>
      </c>
      <c r="D457" s="37" t="s">
        <v>60</v>
      </c>
      <c r="E457" s="38">
        <v>82.23</v>
      </c>
      <c r="F457" s="38">
        <v>0</v>
      </c>
      <c r="G457" s="38">
        <v>0</v>
      </c>
      <c r="H457" s="38">
        <v>0</v>
      </c>
      <c r="I457" s="38">
        <v>82.23</v>
      </c>
      <c r="J457" s="43">
        <v>0</v>
      </c>
    </row>
    <row r="458" spans="1:10" x14ac:dyDescent="0.25">
      <c r="A458" s="35">
        <v>453</v>
      </c>
      <c r="B458" s="35" t="s">
        <v>987</v>
      </c>
      <c r="C458" s="36" t="s">
        <v>361</v>
      </c>
      <c r="D458" s="37" t="s">
        <v>60</v>
      </c>
      <c r="E458" s="38">
        <v>8.2200000000000006</v>
      </c>
      <c r="F458" s="38">
        <v>0</v>
      </c>
      <c r="G458" s="38">
        <v>0</v>
      </c>
      <c r="H458" s="38">
        <v>0</v>
      </c>
      <c r="I458" s="38">
        <v>8.2200000000000006</v>
      </c>
      <c r="J458" s="43">
        <v>0</v>
      </c>
    </row>
    <row r="459" spans="1:10" x14ac:dyDescent="0.25">
      <c r="A459" s="35">
        <v>454</v>
      </c>
      <c r="B459" s="35" t="s">
        <v>988</v>
      </c>
      <c r="C459" s="36" t="s">
        <v>362</v>
      </c>
      <c r="D459" s="37" t="s">
        <v>60</v>
      </c>
      <c r="E459" s="38">
        <v>5.57</v>
      </c>
      <c r="F459" s="38">
        <v>0</v>
      </c>
      <c r="G459" s="38">
        <v>0</v>
      </c>
      <c r="H459" s="38">
        <v>0</v>
      </c>
      <c r="I459" s="38">
        <v>5.57</v>
      </c>
      <c r="J459" s="43">
        <v>0</v>
      </c>
    </row>
    <row r="460" spans="1:10" x14ac:dyDescent="0.25">
      <c r="A460" s="35">
        <v>455</v>
      </c>
      <c r="B460" s="35" t="s">
        <v>989</v>
      </c>
      <c r="C460" s="36" t="s">
        <v>363</v>
      </c>
      <c r="D460" s="37" t="s">
        <v>60</v>
      </c>
      <c r="E460" s="38">
        <v>3.8</v>
      </c>
      <c r="F460" s="38">
        <v>0</v>
      </c>
      <c r="G460" s="38">
        <v>0</v>
      </c>
      <c r="H460" s="38">
        <v>0</v>
      </c>
      <c r="I460" s="38">
        <v>3.8</v>
      </c>
      <c r="J460" s="43">
        <v>0</v>
      </c>
    </row>
    <row r="461" spans="1:10" x14ac:dyDescent="0.25">
      <c r="A461" s="35">
        <v>456</v>
      </c>
      <c r="B461" s="35" t="s">
        <v>990</v>
      </c>
      <c r="C461" s="36" t="s">
        <v>364</v>
      </c>
      <c r="D461" s="37" t="s">
        <v>60</v>
      </c>
      <c r="E461" s="38">
        <v>2.2799999999999998</v>
      </c>
      <c r="F461" s="38">
        <v>0</v>
      </c>
      <c r="G461" s="38">
        <v>0</v>
      </c>
      <c r="H461" s="38">
        <v>0</v>
      </c>
      <c r="I461" s="38">
        <v>2.2799999999999998</v>
      </c>
      <c r="J461" s="43">
        <v>0</v>
      </c>
    </row>
    <row r="462" spans="1:10" x14ac:dyDescent="0.25">
      <c r="A462" s="35">
        <v>457</v>
      </c>
      <c r="B462" s="35" t="s">
        <v>991</v>
      </c>
      <c r="C462" s="36" t="s">
        <v>365</v>
      </c>
      <c r="D462" s="37" t="s">
        <v>60</v>
      </c>
      <c r="E462" s="38">
        <v>1.52</v>
      </c>
      <c r="F462" s="38">
        <v>0</v>
      </c>
      <c r="G462" s="38">
        <v>0</v>
      </c>
      <c r="H462" s="38">
        <v>0</v>
      </c>
      <c r="I462" s="38">
        <v>1.52</v>
      </c>
      <c r="J462" s="43">
        <v>0</v>
      </c>
    </row>
    <row r="463" spans="1:10" ht="25.5" x14ac:dyDescent="0.25">
      <c r="A463" s="35">
        <v>458</v>
      </c>
      <c r="B463" s="35" t="s">
        <v>992</v>
      </c>
      <c r="C463" s="36" t="s">
        <v>993</v>
      </c>
      <c r="D463" s="37" t="s">
        <v>60</v>
      </c>
      <c r="E463" s="38">
        <v>3.8</v>
      </c>
      <c r="F463" s="38">
        <v>0</v>
      </c>
      <c r="G463" s="38">
        <v>0</v>
      </c>
      <c r="H463" s="38">
        <v>0</v>
      </c>
      <c r="I463" s="38">
        <v>3.8</v>
      </c>
      <c r="J463" s="43">
        <v>0</v>
      </c>
    </row>
    <row r="464" spans="1:10" ht="25.5" x14ac:dyDescent="0.25">
      <c r="A464" s="35">
        <v>459</v>
      </c>
      <c r="B464" s="35" t="s">
        <v>994</v>
      </c>
      <c r="C464" s="36" t="s">
        <v>995</v>
      </c>
      <c r="D464" s="37" t="s">
        <v>60</v>
      </c>
      <c r="E464" s="38">
        <v>5.69</v>
      </c>
      <c r="F464" s="38">
        <v>0</v>
      </c>
      <c r="G464" s="38">
        <v>0</v>
      </c>
      <c r="H464" s="38">
        <v>0</v>
      </c>
      <c r="I464" s="38">
        <v>5.69</v>
      </c>
      <c r="J464" s="43">
        <v>0</v>
      </c>
    </row>
    <row r="465" spans="1:10" x14ac:dyDescent="0.25">
      <c r="A465" s="35">
        <v>460</v>
      </c>
      <c r="B465" s="35" t="s">
        <v>996</v>
      </c>
      <c r="C465" s="36" t="s">
        <v>997</v>
      </c>
      <c r="D465" s="37" t="s">
        <v>60</v>
      </c>
      <c r="E465" s="38">
        <v>6.58</v>
      </c>
      <c r="F465" s="38">
        <v>0</v>
      </c>
      <c r="G465" s="38">
        <v>0</v>
      </c>
      <c r="H465" s="38">
        <v>0</v>
      </c>
      <c r="I465" s="38">
        <v>6.58</v>
      </c>
      <c r="J465" s="43">
        <v>0</v>
      </c>
    </row>
    <row r="466" spans="1:10" ht="25.5" x14ac:dyDescent="0.25">
      <c r="A466" s="35">
        <v>461</v>
      </c>
      <c r="B466" s="35" t="s">
        <v>998</v>
      </c>
      <c r="C466" s="36" t="s">
        <v>999</v>
      </c>
      <c r="D466" s="37" t="s">
        <v>60</v>
      </c>
      <c r="E466" s="38">
        <v>7.97</v>
      </c>
      <c r="F466" s="38">
        <v>0</v>
      </c>
      <c r="G466" s="38">
        <v>0</v>
      </c>
      <c r="H466" s="38">
        <v>0</v>
      </c>
      <c r="I466" s="38">
        <v>7.97</v>
      </c>
      <c r="J466" s="43">
        <v>0</v>
      </c>
    </row>
    <row r="467" spans="1:10" ht="25.5" x14ac:dyDescent="0.25">
      <c r="A467" s="35">
        <v>462</v>
      </c>
      <c r="B467" s="35" t="s">
        <v>1000</v>
      </c>
      <c r="C467" s="36" t="s">
        <v>1001</v>
      </c>
      <c r="D467" s="37" t="s">
        <v>60</v>
      </c>
      <c r="E467" s="38">
        <v>9.11</v>
      </c>
      <c r="F467" s="38">
        <v>0</v>
      </c>
      <c r="G467" s="38">
        <v>0</v>
      </c>
      <c r="H467" s="38">
        <v>0</v>
      </c>
      <c r="I467" s="38">
        <v>9.11</v>
      </c>
      <c r="J467" s="43">
        <v>0</v>
      </c>
    </row>
    <row r="468" spans="1:10" x14ac:dyDescent="0.25">
      <c r="A468" s="35">
        <v>463</v>
      </c>
      <c r="B468" s="35" t="s">
        <v>1002</v>
      </c>
      <c r="C468" s="36" t="s">
        <v>1003</v>
      </c>
      <c r="D468" s="37" t="s">
        <v>60</v>
      </c>
      <c r="E468" s="38">
        <v>10.75</v>
      </c>
      <c r="F468" s="38">
        <v>0</v>
      </c>
      <c r="G468" s="38">
        <v>0</v>
      </c>
      <c r="H468" s="38">
        <v>0</v>
      </c>
      <c r="I468" s="38">
        <v>10.75</v>
      </c>
      <c r="J468" s="43">
        <v>0</v>
      </c>
    </row>
    <row r="469" spans="1:10" ht="25.5" x14ac:dyDescent="0.25">
      <c r="A469" s="35">
        <v>464</v>
      </c>
      <c r="B469" s="35" t="s">
        <v>1004</v>
      </c>
      <c r="C469" s="36" t="s">
        <v>1005</v>
      </c>
      <c r="D469" s="37" t="s">
        <v>60</v>
      </c>
      <c r="E469" s="38">
        <v>13.92</v>
      </c>
      <c r="F469" s="38">
        <v>0</v>
      </c>
      <c r="G469" s="38">
        <v>0</v>
      </c>
      <c r="H469" s="38">
        <v>0</v>
      </c>
      <c r="I469" s="38">
        <v>13.92</v>
      </c>
      <c r="J469" s="43">
        <v>0</v>
      </c>
    </row>
    <row r="470" spans="1:10" x14ac:dyDescent="0.25">
      <c r="A470" s="35">
        <v>465</v>
      </c>
      <c r="B470" s="35" t="s">
        <v>1006</v>
      </c>
      <c r="C470" s="36" t="s">
        <v>1007</v>
      </c>
      <c r="D470" s="37" t="s">
        <v>60</v>
      </c>
      <c r="E470" s="38">
        <v>21.51</v>
      </c>
      <c r="F470" s="38">
        <v>0</v>
      </c>
      <c r="G470" s="38">
        <v>0</v>
      </c>
      <c r="H470" s="38">
        <v>0</v>
      </c>
      <c r="I470" s="38">
        <v>21.51</v>
      </c>
      <c r="J470" s="43">
        <v>0</v>
      </c>
    </row>
    <row r="471" spans="1:10" x14ac:dyDescent="0.25">
      <c r="A471" s="35">
        <v>466</v>
      </c>
      <c r="B471" s="35" t="s">
        <v>1008</v>
      </c>
      <c r="C471" s="36" t="s">
        <v>1009</v>
      </c>
      <c r="D471" s="37" t="s">
        <v>60</v>
      </c>
      <c r="E471" s="38">
        <v>25.3</v>
      </c>
      <c r="F471" s="38">
        <v>0</v>
      </c>
      <c r="G471" s="38">
        <v>0</v>
      </c>
      <c r="H471" s="38">
        <v>0</v>
      </c>
      <c r="I471" s="38">
        <v>25.3</v>
      </c>
      <c r="J471" s="43">
        <v>0</v>
      </c>
    </row>
    <row r="472" spans="1:10" x14ac:dyDescent="0.25">
      <c r="A472" s="35">
        <v>467</v>
      </c>
      <c r="B472" s="35" t="s">
        <v>1010</v>
      </c>
      <c r="C472" s="36" t="s">
        <v>1011</v>
      </c>
      <c r="D472" s="37" t="s">
        <v>60</v>
      </c>
      <c r="E472" s="38">
        <v>44.28</v>
      </c>
      <c r="F472" s="38">
        <v>0</v>
      </c>
      <c r="G472" s="38">
        <v>0</v>
      </c>
      <c r="H472" s="38">
        <v>0</v>
      </c>
      <c r="I472" s="38">
        <v>44.28</v>
      </c>
      <c r="J472" s="43">
        <v>0</v>
      </c>
    </row>
    <row r="473" spans="1:10" ht="25.5" x14ac:dyDescent="0.25">
      <c r="A473" s="35">
        <v>468</v>
      </c>
      <c r="B473" s="35" t="s">
        <v>1012</v>
      </c>
      <c r="C473" s="36" t="s">
        <v>1013</v>
      </c>
      <c r="D473" s="37" t="s">
        <v>60</v>
      </c>
      <c r="E473" s="38">
        <v>3.8</v>
      </c>
      <c r="F473" s="38">
        <v>0</v>
      </c>
      <c r="G473" s="38">
        <v>0</v>
      </c>
      <c r="H473" s="38">
        <v>0</v>
      </c>
      <c r="I473" s="38">
        <v>3.8</v>
      </c>
      <c r="J473" s="43">
        <v>0</v>
      </c>
    </row>
    <row r="474" spans="1:10" ht="25.5" x14ac:dyDescent="0.25">
      <c r="A474" s="35">
        <v>469</v>
      </c>
      <c r="B474" s="35" t="s">
        <v>1014</v>
      </c>
      <c r="C474" s="36" t="s">
        <v>1015</v>
      </c>
      <c r="D474" s="37" t="s">
        <v>60</v>
      </c>
      <c r="E474" s="38">
        <v>5.0599999999999996</v>
      </c>
      <c r="F474" s="38">
        <v>0</v>
      </c>
      <c r="G474" s="38">
        <v>0</v>
      </c>
      <c r="H474" s="38">
        <v>0</v>
      </c>
      <c r="I474" s="38">
        <v>5.0599999999999996</v>
      </c>
      <c r="J474" s="43">
        <v>0</v>
      </c>
    </row>
    <row r="475" spans="1:10" x14ac:dyDescent="0.25">
      <c r="A475" s="35">
        <v>470</v>
      </c>
      <c r="B475" s="35" t="s">
        <v>1016</v>
      </c>
      <c r="C475" s="36" t="s">
        <v>1017</v>
      </c>
      <c r="D475" s="37" t="s">
        <v>60</v>
      </c>
      <c r="E475" s="38">
        <v>7.59</v>
      </c>
      <c r="F475" s="38">
        <v>0</v>
      </c>
      <c r="G475" s="38">
        <v>0</v>
      </c>
      <c r="H475" s="38">
        <v>0</v>
      </c>
      <c r="I475" s="38">
        <v>7.59</v>
      </c>
      <c r="J475" s="43">
        <v>0</v>
      </c>
    </row>
    <row r="476" spans="1:10" ht="25.5" x14ac:dyDescent="0.25">
      <c r="A476" s="35">
        <v>471</v>
      </c>
      <c r="B476" s="35" t="s">
        <v>1018</v>
      </c>
      <c r="C476" s="36" t="s">
        <v>1019</v>
      </c>
      <c r="D476" s="37" t="s">
        <v>60</v>
      </c>
      <c r="E476" s="38">
        <v>10.119999999999999</v>
      </c>
      <c r="F476" s="38">
        <v>0</v>
      </c>
      <c r="G476" s="38">
        <v>0</v>
      </c>
      <c r="H476" s="38">
        <v>0</v>
      </c>
      <c r="I476" s="38">
        <v>10.119999999999999</v>
      </c>
      <c r="J476" s="43">
        <v>0</v>
      </c>
    </row>
    <row r="477" spans="1:10" x14ac:dyDescent="0.25">
      <c r="A477" s="35">
        <v>472</v>
      </c>
      <c r="B477" s="35" t="s">
        <v>1020</v>
      </c>
      <c r="C477" s="36" t="s">
        <v>1021</v>
      </c>
      <c r="D477" s="37" t="s">
        <v>60</v>
      </c>
      <c r="E477" s="38">
        <v>12.65</v>
      </c>
      <c r="F477" s="38">
        <v>0</v>
      </c>
      <c r="G477" s="38">
        <v>0</v>
      </c>
      <c r="H477" s="38">
        <v>0</v>
      </c>
      <c r="I477" s="38">
        <v>12.65</v>
      </c>
      <c r="J477" s="43">
        <v>0</v>
      </c>
    </row>
    <row r="478" spans="1:10" x14ac:dyDescent="0.25">
      <c r="A478" s="35">
        <v>473</v>
      </c>
      <c r="B478" s="35" t="s">
        <v>1022</v>
      </c>
      <c r="C478" s="36" t="s">
        <v>1023</v>
      </c>
      <c r="D478" s="37" t="s">
        <v>60</v>
      </c>
      <c r="E478" s="38">
        <v>18.98</v>
      </c>
      <c r="F478" s="38">
        <v>0</v>
      </c>
      <c r="G478" s="38">
        <v>0</v>
      </c>
      <c r="H478" s="38">
        <v>0</v>
      </c>
      <c r="I478" s="38">
        <v>18.98</v>
      </c>
      <c r="J478" s="43">
        <v>0</v>
      </c>
    </row>
    <row r="479" spans="1:10" x14ac:dyDescent="0.25">
      <c r="A479" s="35">
        <v>474</v>
      </c>
      <c r="B479" s="35" t="s">
        <v>1024</v>
      </c>
      <c r="C479" s="36" t="s">
        <v>1025</v>
      </c>
      <c r="D479" s="37" t="s">
        <v>60</v>
      </c>
      <c r="E479" s="38">
        <v>122.2</v>
      </c>
      <c r="F479" s="38">
        <v>0</v>
      </c>
      <c r="G479" s="38">
        <v>0</v>
      </c>
      <c r="H479" s="38">
        <v>0</v>
      </c>
      <c r="I479" s="38">
        <v>122.2</v>
      </c>
      <c r="J479" s="43">
        <v>0</v>
      </c>
    </row>
    <row r="480" spans="1:10" x14ac:dyDescent="0.25">
      <c r="A480" s="35">
        <v>475</v>
      </c>
      <c r="B480" s="35" t="s">
        <v>1026</v>
      </c>
      <c r="C480" s="36" t="s">
        <v>1027</v>
      </c>
      <c r="D480" s="37" t="s">
        <v>60</v>
      </c>
      <c r="E480" s="38">
        <v>134.15</v>
      </c>
      <c r="F480" s="38">
        <v>0</v>
      </c>
      <c r="G480" s="38">
        <v>0</v>
      </c>
      <c r="H480" s="38">
        <v>0</v>
      </c>
      <c r="I480" s="38">
        <v>134.15</v>
      </c>
      <c r="J480" s="43">
        <v>0</v>
      </c>
    </row>
    <row r="481" spans="1:10" x14ac:dyDescent="0.25">
      <c r="A481" s="35">
        <v>476</v>
      </c>
      <c r="B481" s="35" t="s">
        <v>1028</v>
      </c>
      <c r="C481" s="36" t="s">
        <v>1029</v>
      </c>
      <c r="D481" s="37" t="s">
        <v>60</v>
      </c>
      <c r="E481" s="38">
        <v>148.9</v>
      </c>
      <c r="F481" s="38">
        <v>0</v>
      </c>
      <c r="G481" s="38">
        <v>0</v>
      </c>
      <c r="H481" s="38">
        <v>0</v>
      </c>
      <c r="I481" s="38">
        <v>148.9</v>
      </c>
      <c r="J481" s="43">
        <v>0</v>
      </c>
    </row>
    <row r="482" spans="1:10" x14ac:dyDescent="0.25">
      <c r="A482" s="35">
        <v>477</v>
      </c>
      <c r="B482" s="35" t="s">
        <v>1030</v>
      </c>
      <c r="C482" s="36" t="s">
        <v>1031</v>
      </c>
      <c r="D482" s="37" t="s">
        <v>60</v>
      </c>
      <c r="E482" s="38">
        <v>163.69</v>
      </c>
      <c r="F482" s="38">
        <v>0</v>
      </c>
      <c r="G482" s="38">
        <v>0</v>
      </c>
      <c r="H482" s="38">
        <v>0</v>
      </c>
      <c r="I482" s="38">
        <v>163.69</v>
      </c>
      <c r="J482" s="43">
        <v>0</v>
      </c>
    </row>
    <row r="483" spans="1:10" x14ac:dyDescent="0.25">
      <c r="A483" s="35">
        <v>478</v>
      </c>
      <c r="B483" s="35" t="s">
        <v>1032</v>
      </c>
      <c r="C483" s="36" t="s">
        <v>1033</v>
      </c>
      <c r="D483" s="37" t="s">
        <v>60</v>
      </c>
      <c r="E483" s="38">
        <v>222.84</v>
      </c>
      <c r="F483" s="38">
        <v>0</v>
      </c>
      <c r="G483" s="38">
        <v>0</v>
      </c>
      <c r="H483" s="38">
        <v>0</v>
      </c>
      <c r="I483" s="38">
        <v>222.84</v>
      </c>
      <c r="J483" s="43">
        <v>0</v>
      </c>
    </row>
    <row r="484" spans="1:10" x14ac:dyDescent="0.25">
      <c r="A484" s="35">
        <v>479</v>
      </c>
      <c r="B484" s="35" t="s">
        <v>1034</v>
      </c>
      <c r="C484" s="36" t="s">
        <v>1035</v>
      </c>
      <c r="D484" s="37" t="s">
        <v>60</v>
      </c>
      <c r="E484" s="38">
        <v>186.08</v>
      </c>
      <c r="F484" s="38">
        <v>0</v>
      </c>
      <c r="G484" s="38">
        <v>0</v>
      </c>
      <c r="H484" s="38">
        <v>0</v>
      </c>
      <c r="I484" s="38">
        <v>186.08</v>
      </c>
      <c r="J484" s="43">
        <v>0</v>
      </c>
    </row>
    <row r="485" spans="1:10" x14ac:dyDescent="0.25">
      <c r="A485" s="35">
        <v>480</v>
      </c>
      <c r="B485" s="35" t="s">
        <v>1036</v>
      </c>
      <c r="C485" s="36" t="s">
        <v>1037</v>
      </c>
      <c r="D485" s="37" t="s">
        <v>60</v>
      </c>
      <c r="E485" s="38">
        <v>326.42</v>
      </c>
      <c r="F485" s="38">
        <v>0</v>
      </c>
      <c r="G485" s="38">
        <v>0</v>
      </c>
      <c r="H485" s="38">
        <v>0</v>
      </c>
      <c r="I485" s="38">
        <v>326.42</v>
      </c>
      <c r="J485" s="43">
        <v>0</v>
      </c>
    </row>
    <row r="486" spans="1:10" x14ac:dyDescent="0.25">
      <c r="A486" s="35">
        <v>481</v>
      </c>
      <c r="B486" s="35" t="s">
        <v>1038</v>
      </c>
      <c r="C486" s="36" t="s">
        <v>1039</v>
      </c>
      <c r="D486" s="37" t="s">
        <v>60</v>
      </c>
      <c r="E486" s="38">
        <v>460.07</v>
      </c>
      <c r="F486" s="38">
        <v>0</v>
      </c>
      <c r="G486" s="38">
        <v>0</v>
      </c>
      <c r="H486" s="38">
        <v>0</v>
      </c>
      <c r="I486" s="38">
        <v>460.07</v>
      </c>
      <c r="J486" s="43">
        <v>0</v>
      </c>
    </row>
    <row r="487" spans="1:10" x14ac:dyDescent="0.25">
      <c r="A487" s="35">
        <v>482</v>
      </c>
      <c r="B487" s="35" t="s">
        <v>1040</v>
      </c>
      <c r="C487" s="36" t="s">
        <v>1041</v>
      </c>
      <c r="D487" s="37" t="s">
        <v>60</v>
      </c>
      <c r="E487" s="38">
        <v>493.49</v>
      </c>
      <c r="F487" s="38">
        <v>0</v>
      </c>
      <c r="G487" s="38">
        <v>0</v>
      </c>
      <c r="H487" s="38">
        <v>0</v>
      </c>
      <c r="I487" s="38">
        <v>493.49</v>
      </c>
      <c r="J487" s="43">
        <v>0</v>
      </c>
    </row>
    <row r="488" spans="1:10" x14ac:dyDescent="0.25">
      <c r="A488" s="35">
        <v>483</v>
      </c>
      <c r="B488" s="35" t="s">
        <v>1042</v>
      </c>
      <c r="C488" s="36" t="s">
        <v>1043</v>
      </c>
      <c r="D488" s="37" t="s">
        <v>60</v>
      </c>
      <c r="E488" s="38">
        <v>51.12</v>
      </c>
      <c r="F488" s="38">
        <v>0</v>
      </c>
      <c r="G488" s="38">
        <v>0</v>
      </c>
      <c r="H488" s="38">
        <v>0</v>
      </c>
      <c r="I488" s="38">
        <v>51.12</v>
      </c>
      <c r="J488" s="43">
        <v>0</v>
      </c>
    </row>
    <row r="489" spans="1:10" x14ac:dyDescent="0.25">
      <c r="A489" s="35">
        <v>484</v>
      </c>
      <c r="B489" s="35" t="s">
        <v>1044</v>
      </c>
      <c r="C489" s="36" t="s">
        <v>1045</v>
      </c>
      <c r="D489" s="37" t="s">
        <v>60</v>
      </c>
      <c r="E489" s="38">
        <v>60.47</v>
      </c>
      <c r="F489" s="38">
        <v>0</v>
      </c>
      <c r="G489" s="38">
        <v>0</v>
      </c>
      <c r="H489" s="38">
        <v>0</v>
      </c>
      <c r="I489" s="38">
        <v>60.47</v>
      </c>
      <c r="J489" s="43">
        <v>0</v>
      </c>
    </row>
    <row r="490" spans="1:10" x14ac:dyDescent="0.25">
      <c r="A490" s="35">
        <v>485</v>
      </c>
      <c r="B490" s="35" t="s">
        <v>1046</v>
      </c>
      <c r="C490" s="36" t="s">
        <v>1047</v>
      </c>
      <c r="D490" s="37" t="s">
        <v>60</v>
      </c>
      <c r="E490" s="38">
        <v>62.52</v>
      </c>
      <c r="F490" s="38">
        <v>0</v>
      </c>
      <c r="G490" s="38">
        <v>0</v>
      </c>
      <c r="H490" s="38">
        <v>0</v>
      </c>
      <c r="I490" s="38">
        <v>62.52</v>
      </c>
      <c r="J490" s="43">
        <v>0</v>
      </c>
    </row>
    <row r="491" spans="1:10" x14ac:dyDescent="0.25">
      <c r="A491" s="35">
        <v>486</v>
      </c>
      <c r="B491" s="35" t="s">
        <v>1048</v>
      </c>
      <c r="C491" s="36" t="s">
        <v>1049</v>
      </c>
      <c r="D491" s="37" t="s">
        <v>60</v>
      </c>
      <c r="E491" s="38">
        <v>6.03</v>
      </c>
      <c r="F491" s="38">
        <v>0</v>
      </c>
      <c r="G491" s="38">
        <v>0</v>
      </c>
      <c r="H491" s="38">
        <v>0</v>
      </c>
      <c r="I491" s="38">
        <v>6.03</v>
      </c>
      <c r="J491" s="43">
        <v>0</v>
      </c>
    </row>
    <row r="492" spans="1:10" x14ac:dyDescent="0.25">
      <c r="A492" s="35">
        <v>487</v>
      </c>
      <c r="B492" s="35" t="s">
        <v>1050</v>
      </c>
      <c r="C492" s="36" t="s">
        <v>1051</v>
      </c>
      <c r="D492" s="37" t="s">
        <v>60</v>
      </c>
      <c r="E492" s="38">
        <v>6.03</v>
      </c>
      <c r="F492" s="38">
        <v>0</v>
      </c>
      <c r="G492" s="38">
        <v>0</v>
      </c>
      <c r="H492" s="38">
        <v>0</v>
      </c>
      <c r="I492" s="38">
        <v>6.03</v>
      </c>
      <c r="J492" s="43">
        <v>0</v>
      </c>
    </row>
    <row r="493" spans="1:10" x14ac:dyDescent="0.25">
      <c r="A493" s="35">
        <v>488</v>
      </c>
      <c r="B493" s="35" t="s">
        <v>1052</v>
      </c>
      <c r="C493" s="36" t="s">
        <v>1053</v>
      </c>
      <c r="D493" s="37" t="s">
        <v>60</v>
      </c>
      <c r="E493" s="38">
        <v>6.25</v>
      </c>
      <c r="F493" s="38">
        <v>0</v>
      </c>
      <c r="G493" s="38">
        <v>0</v>
      </c>
      <c r="H493" s="38">
        <v>0</v>
      </c>
      <c r="I493" s="38">
        <v>6.25</v>
      </c>
      <c r="J493" s="43">
        <v>0</v>
      </c>
    </row>
    <row r="494" spans="1:10" x14ac:dyDescent="0.25">
      <c r="A494" s="35">
        <v>489</v>
      </c>
      <c r="B494" s="35" t="s">
        <v>1054</v>
      </c>
      <c r="C494" s="36" t="s">
        <v>1055</v>
      </c>
      <c r="D494" s="37" t="s">
        <v>60</v>
      </c>
      <c r="E494" s="38">
        <v>4.97</v>
      </c>
      <c r="F494" s="38">
        <v>0</v>
      </c>
      <c r="G494" s="38">
        <v>0</v>
      </c>
      <c r="H494" s="38">
        <v>0</v>
      </c>
      <c r="I494" s="38">
        <v>4.97</v>
      </c>
      <c r="J494" s="43">
        <v>0</v>
      </c>
    </row>
    <row r="495" spans="1:10" x14ac:dyDescent="0.25">
      <c r="A495" s="35">
        <v>490</v>
      </c>
      <c r="B495" s="35" t="s">
        <v>1056</v>
      </c>
      <c r="C495" s="36" t="s">
        <v>1057</v>
      </c>
      <c r="D495" s="37" t="s">
        <v>60</v>
      </c>
      <c r="E495" s="38">
        <v>37.92</v>
      </c>
      <c r="F495" s="38">
        <v>0</v>
      </c>
      <c r="G495" s="38">
        <v>0</v>
      </c>
      <c r="H495" s="38">
        <v>0</v>
      </c>
      <c r="I495" s="38">
        <v>37.92</v>
      </c>
      <c r="J495" s="43">
        <v>0</v>
      </c>
    </row>
    <row r="496" spans="1:10" x14ac:dyDescent="0.25">
      <c r="A496" s="35">
        <v>491</v>
      </c>
      <c r="B496" s="35" t="s">
        <v>1058</v>
      </c>
      <c r="C496" s="36" t="s">
        <v>1059</v>
      </c>
      <c r="D496" s="37" t="s">
        <v>60</v>
      </c>
      <c r="E496" s="38">
        <v>39.9</v>
      </c>
      <c r="F496" s="38">
        <v>0</v>
      </c>
      <c r="G496" s="38">
        <v>0</v>
      </c>
      <c r="H496" s="38">
        <v>0</v>
      </c>
      <c r="I496" s="38">
        <v>39.9</v>
      </c>
      <c r="J496" s="43">
        <v>0</v>
      </c>
    </row>
    <row r="497" spans="1:10" x14ac:dyDescent="0.25">
      <c r="A497" s="35">
        <v>492</v>
      </c>
      <c r="B497" s="35" t="s">
        <v>1060</v>
      </c>
      <c r="C497" s="36" t="s">
        <v>1061</v>
      </c>
      <c r="D497" s="37" t="s">
        <v>60</v>
      </c>
      <c r="E497" s="38">
        <v>41.09</v>
      </c>
      <c r="F497" s="38">
        <v>0</v>
      </c>
      <c r="G497" s="38">
        <v>0</v>
      </c>
      <c r="H497" s="38">
        <v>0</v>
      </c>
      <c r="I497" s="38">
        <v>41.09</v>
      </c>
      <c r="J497" s="43">
        <v>0</v>
      </c>
    </row>
    <row r="498" spans="1:10" x14ac:dyDescent="0.25">
      <c r="A498" s="35">
        <v>493</v>
      </c>
      <c r="B498" s="35" t="s">
        <v>1062</v>
      </c>
      <c r="C498" s="36" t="s">
        <v>1063</v>
      </c>
      <c r="D498" s="37" t="s">
        <v>60</v>
      </c>
      <c r="E498" s="38">
        <v>42</v>
      </c>
      <c r="F498" s="38">
        <v>0</v>
      </c>
      <c r="G498" s="38">
        <v>0</v>
      </c>
      <c r="H498" s="38">
        <v>0</v>
      </c>
      <c r="I498" s="38">
        <v>42</v>
      </c>
      <c r="J498" s="43">
        <v>0</v>
      </c>
    </row>
    <row r="499" spans="1:10" x14ac:dyDescent="0.25">
      <c r="A499" s="35">
        <v>494</v>
      </c>
      <c r="B499" s="35" t="s">
        <v>1064</v>
      </c>
      <c r="C499" s="36" t="s">
        <v>1065</v>
      </c>
      <c r="D499" s="37" t="s">
        <v>60</v>
      </c>
      <c r="E499" s="38">
        <v>42.86</v>
      </c>
      <c r="F499" s="38">
        <v>0</v>
      </c>
      <c r="G499" s="38">
        <v>0</v>
      </c>
      <c r="H499" s="38">
        <v>0</v>
      </c>
      <c r="I499" s="38">
        <v>42.86</v>
      </c>
      <c r="J499" s="43">
        <v>0</v>
      </c>
    </row>
    <row r="500" spans="1:10" x14ac:dyDescent="0.25">
      <c r="A500" s="35">
        <v>495</v>
      </c>
      <c r="B500" s="35" t="s">
        <v>1066</v>
      </c>
      <c r="C500" s="36" t="s">
        <v>1067</v>
      </c>
      <c r="D500" s="37" t="s">
        <v>60</v>
      </c>
      <c r="E500" s="38">
        <v>45.69</v>
      </c>
      <c r="F500" s="38">
        <v>0</v>
      </c>
      <c r="G500" s="38">
        <v>0</v>
      </c>
      <c r="H500" s="38">
        <v>0</v>
      </c>
      <c r="I500" s="38">
        <v>45.69</v>
      </c>
      <c r="J500" s="43">
        <v>0</v>
      </c>
    </row>
    <row r="501" spans="1:10" x14ac:dyDescent="0.25">
      <c r="A501" s="35">
        <v>496</v>
      </c>
      <c r="B501" s="35" t="s">
        <v>1068</v>
      </c>
      <c r="C501" s="36" t="s">
        <v>1069</v>
      </c>
      <c r="D501" s="37" t="s">
        <v>60</v>
      </c>
      <c r="E501" s="38">
        <v>48.83</v>
      </c>
      <c r="F501" s="38">
        <v>0</v>
      </c>
      <c r="G501" s="38">
        <v>0</v>
      </c>
      <c r="H501" s="38">
        <v>0</v>
      </c>
      <c r="I501" s="38">
        <v>48.83</v>
      </c>
      <c r="J501" s="43">
        <v>0</v>
      </c>
    </row>
    <row r="502" spans="1:10" x14ac:dyDescent="0.25">
      <c r="A502" s="35">
        <v>497</v>
      </c>
      <c r="B502" s="35" t="s">
        <v>1070</v>
      </c>
      <c r="C502" s="36" t="s">
        <v>1071</v>
      </c>
      <c r="D502" s="37" t="s">
        <v>60</v>
      </c>
      <c r="E502" s="38">
        <v>48.99</v>
      </c>
      <c r="F502" s="38">
        <v>0</v>
      </c>
      <c r="G502" s="38">
        <v>0</v>
      </c>
      <c r="H502" s="38">
        <v>0</v>
      </c>
      <c r="I502" s="38">
        <v>48.99</v>
      </c>
      <c r="J502" s="43">
        <v>0</v>
      </c>
    </row>
    <row r="503" spans="1:10" x14ac:dyDescent="0.25">
      <c r="A503" s="35">
        <v>498</v>
      </c>
      <c r="B503" s="35" t="s">
        <v>1072</v>
      </c>
      <c r="C503" s="36" t="s">
        <v>1073</v>
      </c>
      <c r="D503" s="37" t="s">
        <v>60</v>
      </c>
      <c r="E503" s="38">
        <v>50.03</v>
      </c>
      <c r="F503" s="38">
        <v>0</v>
      </c>
      <c r="G503" s="38">
        <v>0</v>
      </c>
      <c r="H503" s="38">
        <v>0</v>
      </c>
      <c r="I503" s="38">
        <v>50.03</v>
      </c>
      <c r="J503" s="43">
        <v>0</v>
      </c>
    </row>
    <row r="504" spans="1:10" x14ac:dyDescent="0.25">
      <c r="A504" s="35">
        <v>499</v>
      </c>
      <c r="B504" s="35" t="s">
        <v>1074</v>
      </c>
      <c r="C504" s="36" t="s">
        <v>1075</v>
      </c>
      <c r="D504" s="37" t="s">
        <v>60</v>
      </c>
      <c r="E504" s="38">
        <v>50.88</v>
      </c>
      <c r="F504" s="38">
        <v>0</v>
      </c>
      <c r="G504" s="38">
        <v>0</v>
      </c>
      <c r="H504" s="38">
        <v>0</v>
      </c>
      <c r="I504" s="38">
        <v>50.88</v>
      </c>
      <c r="J504" s="43">
        <v>0</v>
      </c>
    </row>
    <row r="505" spans="1:10" x14ac:dyDescent="0.25">
      <c r="A505" s="35">
        <v>500</v>
      </c>
      <c r="B505" s="35" t="s">
        <v>1076</v>
      </c>
      <c r="C505" s="36" t="s">
        <v>1077</v>
      </c>
      <c r="D505" s="37" t="s">
        <v>60</v>
      </c>
      <c r="E505" s="38">
        <v>53.85</v>
      </c>
      <c r="F505" s="38">
        <v>0</v>
      </c>
      <c r="G505" s="38">
        <v>0</v>
      </c>
      <c r="H505" s="38">
        <v>0</v>
      </c>
      <c r="I505" s="38">
        <v>53.85</v>
      </c>
      <c r="J505" s="43">
        <v>0</v>
      </c>
    </row>
    <row r="506" spans="1:10" x14ac:dyDescent="0.25">
      <c r="A506" s="35">
        <v>501</v>
      </c>
      <c r="B506" s="35" t="s">
        <v>1078</v>
      </c>
      <c r="C506" s="36" t="s">
        <v>1079</v>
      </c>
      <c r="D506" s="37" t="s">
        <v>60</v>
      </c>
      <c r="E506" s="38">
        <v>55.46</v>
      </c>
      <c r="F506" s="38">
        <v>0</v>
      </c>
      <c r="G506" s="38">
        <v>0</v>
      </c>
      <c r="H506" s="38">
        <v>0</v>
      </c>
      <c r="I506" s="38">
        <v>55.46</v>
      </c>
      <c r="J506" s="43">
        <v>0</v>
      </c>
    </row>
    <row r="507" spans="1:10" x14ac:dyDescent="0.25">
      <c r="A507" s="35">
        <v>502</v>
      </c>
      <c r="B507" s="35" t="s">
        <v>1080</v>
      </c>
      <c r="C507" s="36" t="s">
        <v>1081</v>
      </c>
      <c r="D507" s="37" t="s">
        <v>60</v>
      </c>
      <c r="E507" s="38">
        <v>57.01</v>
      </c>
      <c r="F507" s="38">
        <v>0</v>
      </c>
      <c r="G507" s="38">
        <v>0</v>
      </c>
      <c r="H507" s="38">
        <v>0</v>
      </c>
      <c r="I507" s="38">
        <v>57.01</v>
      </c>
      <c r="J507" s="43">
        <v>0</v>
      </c>
    </row>
    <row r="508" spans="1:10" x14ac:dyDescent="0.25">
      <c r="A508" s="35">
        <v>503</v>
      </c>
      <c r="B508" s="35" t="s">
        <v>1082</v>
      </c>
      <c r="C508" s="36" t="s">
        <v>1083</v>
      </c>
      <c r="D508" s="37" t="s">
        <v>60</v>
      </c>
      <c r="E508" s="38">
        <v>58.53</v>
      </c>
      <c r="F508" s="38">
        <v>0</v>
      </c>
      <c r="G508" s="38">
        <v>0</v>
      </c>
      <c r="H508" s="38">
        <v>0</v>
      </c>
      <c r="I508" s="38">
        <v>58.53</v>
      </c>
      <c r="J508" s="43">
        <v>0</v>
      </c>
    </row>
    <row r="509" spans="1:10" x14ac:dyDescent="0.25">
      <c r="A509" s="35">
        <v>504</v>
      </c>
      <c r="B509" s="35" t="s">
        <v>1084</v>
      </c>
      <c r="C509" s="36" t="s">
        <v>1085</v>
      </c>
      <c r="D509" s="37" t="s">
        <v>60</v>
      </c>
      <c r="E509" s="38">
        <v>64.5</v>
      </c>
      <c r="F509" s="38">
        <v>0</v>
      </c>
      <c r="G509" s="38">
        <v>0</v>
      </c>
      <c r="H509" s="38">
        <v>0</v>
      </c>
      <c r="I509" s="38">
        <v>64.5</v>
      </c>
      <c r="J509" s="43">
        <v>0</v>
      </c>
    </row>
    <row r="510" spans="1:10" x14ac:dyDescent="0.25">
      <c r="A510" s="35">
        <v>505</v>
      </c>
      <c r="B510" s="35" t="s">
        <v>1086</v>
      </c>
      <c r="C510" s="36" t="s">
        <v>1087</v>
      </c>
      <c r="D510" s="37" t="s">
        <v>60</v>
      </c>
      <c r="E510" s="38">
        <v>68.75</v>
      </c>
      <c r="F510" s="38">
        <v>0</v>
      </c>
      <c r="G510" s="38">
        <v>0</v>
      </c>
      <c r="H510" s="38">
        <v>0</v>
      </c>
      <c r="I510" s="38">
        <v>68.75</v>
      </c>
      <c r="J510" s="43">
        <v>0</v>
      </c>
    </row>
    <row r="511" spans="1:10" x14ac:dyDescent="0.25">
      <c r="A511" s="35">
        <v>506</v>
      </c>
      <c r="B511" s="35" t="s">
        <v>1088</v>
      </c>
      <c r="C511" s="36" t="s">
        <v>1089</v>
      </c>
      <c r="D511" s="37" t="s">
        <v>60</v>
      </c>
      <c r="E511" s="38">
        <v>71.319999999999993</v>
      </c>
      <c r="F511" s="38">
        <v>0</v>
      </c>
      <c r="G511" s="38">
        <v>0</v>
      </c>
      <c r="H511" s="38">
        <v>0</v>
      </c>
      <c r="I511" s="38">
        <v>71.319999999999993</v>
      </c>
      <c r="J511" s="43">
        <v>0</v>
      </c>
    </row>
    <row r="512" spans="1:10" x14ac:dyDescent="0.25">
      <c r="A512" s="35">
        <v>507</v>
      </c>
      <c r="B512" s="35" t="s">
        <v>1090</v>
      </c>
      <c r="C512" s="36" t="s">
        <v>1091</v>
      </c>
      <c r="D512" s="37" t="s">
        <v>60</v>
      </c>
      <c r="E512" s="38">
        <v>79.819999999999993</v>
      </c>
      <c r="F512" s="38">
        <v>0</v>
      </c>
      <c r="G512" s="38">
        <v>0</v>
      </c>
      <c r="H512" s="38">
        <v>0</v>
      </c>
      <c r="I512" s="38">
        <v>79.819999999999993</v>
      </c>
      <c r="J512" s="43">
        <v>0</v>
      </c>
    </row>
    <row r="513" spans="1:10" x14ac:dyDescent="0.25">
      <c r="A513" s="35">
        <v>508</v>
      </c>
      <c r="B513" s="35" t="s">
        <v>1092</v>
      </c>
      <c r="C513" s="36" t="s">
        <v>1093</v>
      </c>
      <c r="D513" s="37" t="s">
        <v>60</v>
      </c>
      <c r="E513" s="38">
        <v>10.119999999999999</v>
      </c>
      <c r="F513" s="38">
        <v>0</v>
      </c>
      <c r="G513" s="38">
        <v>0</v>
      </c>
      <c r="H513" s="38">
        <v>0</v>
      </c>
      <c r="I513" s="38">
        <v>10.119999999999999</v>
      </c>
      <c r="J513" s="43">
        <v>0</v>
      </c>
    </row>
    <row r="514" spans="1:10" x14ac:dyDescent="0.25">
      <c r="A514" s="35">
        <v>509</v>
      </c>
      <c r="B514" s="35" t="s">
        <v>1094</v>
      </c>
      <c r="C514" s="36" t="s">
        <v>1095</v>
      </c>
      <c r="D514" s="37" t="s">
        <v>60</v>
      </c>
      <c r="E514" s="38">
        <v>12.65</v>
      </c>
      <c r="F514" s="38">
        <v>0</v>
      </c>
      <c r="G514" s="38">
        <v>0</v>
      </c>
      <c r="H514" s="38">
        <v>0</v>
      </c>
      <c r="I514" s="38">
        <v>12.65</v>
      </c>
      <c r="J514" s="43">
        <v>0</v>
      </c>
    </row>
    <row r="515" spans="1:10" x14ac:dyDescent="0.25">
      <c r="A515" s="35">
        <v>510</v>
      </c>
      <c r="B515" s="35" t="s">
        <v>1096</v>
      </c>
      <c r="C515" s="36" t="s">
        <v>1097</v>
      </c>
      <c r="D515" s="37" t="s">
        <v>60</v>
      </c>
      <c r="E515" s="38">
        <v>15.18</v>
      </c>
      <c r="F515" s="38">
        <v>0</v>
      </c>
      <c r="G515" s="38">
        <v>0</v>
      </c>
      <c r="H515" s="38">
        <v>0</v>
      </c>
      <c r="I515" s="38">
        <v>15.18</v>
      </c>
      <c r="J515" s="43">
        <v>0</v>
      </c>
    </row>
    <row r="516" spans="1:10" x14ac:dyDescent="0.25">
      <c r="A516" s="35">
        <v>511</v>
      </c>
      <c r="B516" s="35" t="s">
        <v>1098</v>
      </c>
      <c r="C516" s="36" t="s">
        <v>1099</v>
      </c>
      <c r="D516" s="37" t="s">
        <v>60</v>
      </c>
      <c r="E516" s="38">
        <v>22.77</v>
      </c>
      <c r="F516" s="38">
        <v>0</v>
      </c>
      <c r="G516" s="38">
        <v>0</v>
      </c>
      <c r="H516" s="38">
        <v>0</v>
      </c>
      <c r="I516" s="38">
        <v>22.77</v>
      </c>
      <c r="J516" s="43">
        <v>0</v>
      </c>
    </row>
    <row r="517" spans="1:10" x14ac:dyDescent="0.25">
      <c r="A517" s="35">
        <v>512</v>
      </c>
      <c r="B517" s="35" t="s">
        <v>1100</v>
      </c>
      <c r="C517" s="36" t="s">
        <v>1101</v>
      </c>
      <c r="D517" s="37" t="s">
        <v>60</v>
      </c>
      <c r="E517" s="38">
        <v>25.3</v>
      </c>
      <c r="F517" s="38">
        <v>0</v>
      </c>
      <c r="G517" s="38">
        <v>0</v>
      </c>
      <c r="H517" s="38">
        <v>0</v>
      </c>
      <c r="I517" s="38">
        <v>25.3</v>
      </c>
      <c r="J517" s="43">
        <v>0</v>
      </c>
    </row>
    <row r="518" spans="1:10" x14ac:dyDescent="0.25">
      <c r="A518" s="35">
        <v>513</v>
      </c>
      <c r="B518" s="35" t="s">
        <v>1102</v>
      </c>
      <c r="C518" s="36" t="s">
        <v>1103</v>
      </c>
      <c r="D518" s="37" t="s">
        <v>60</v>
      </c>
      <c r="E518" s="38">
        <v>31.63</v>
      </c>
      <c r="F518" s="38">
        <v>0</v>
      </c>
      <c r="G518" s="38">
        <v>0</v>
      </c>
      <c r="H518" s="38">
        <v>0</v>
      </c>
      <c r="I518" s="38">
        <v>31.63</v>
      </c>
      <c r="J518" s="43">
        <v>0</v>
      </c>
    </row>
    <row r="519" spans="1:10" x14ac:dyDescent="0.25">
      <c r="A519" s="35">
        <v>514</v>
      </c>
      <c r="B519" s="35" t="s">
        <v>1104</v>
      </c>
      <c r="C519" s="36" t="s">
        <v>1105</v>
      </c>
      <c r="D519" s="37" t="s">
        <v>60</v>
      </c>
      <c r="E519" s="38">
        <v>44.28</v>
      </c>
      <c r="F519" s="38">
        <v>0</v>
      </c>
      <c r="G519" s="38">
        <v>0</v>
      </c>
      <c r="H519" s="38">
        <v>0</v>
      </c>
      <c r="I519" s="38">
        <v>44.28</v>
      </c>
      <c r="J519" s="43">
        <v>0</v>
      </c>
    </row>
    <row r="520" spans="1:10" x14ac:dyDescent="0.25">
      <c r="A520" s="35">
        <v>515</v>
      </c>
      <c r="B520" s="35" t="s">
        <v>1106</v>
      </c>
      <c r="C520" s="36" t="s">
        <v>1107</v>
      </c>
      <c r="D520" s="37" t="s">
        <v>60</v>
      </c>
      <c r="E520" s="38">
        <v>50.6</v>
      </c>
      <c r="F520" s="38">
        <v>0</v>
      </c>
      <c r="G520" s="38">
        <v>0</v>
      </c>
      <c r="H520" s="38">
        <v>0</v>
      </c>
      <c r="I520" s="38">
        <v>50.6</v>
      </c>
      <c r="J520" s="43">
        <v>0</v>
      </c>
    </row>
    <row r="521" spans="1:10" x14ac:dyDescent="0.25">
      <c r="A521" s="35">
        <v>516</v>
      </c>
      <c r="B521" s="35" t="s">
        <v>1108</v>
      </c>
      <c r="C521" s="36" t="s">
        <v>1109</v>
      </c>
      <c r="D521" s="37" t="s">
        <v>60</v>
      </c>
      <c r="E521" s="38">
        <v>6.33</v>
      </c>
      <c r="F521" s="38">
        <v>0</v>
      </c>
      <c r="G521" s="38">
        <v>0</v>
      </c>
      <c r="H521" s="38">
        <v>0</v>
      </c>
      <c r="I521" s="38">
        <v>6.33</v>
      </c>
      <c r="J521" s="43">
        <v>0</v>
      </c>
    </row>
    <row r="522" spans="1:10" x14ac:dyDescent="0.25">
      <c r="A522" s="35">
        <v>517</v>
      </c>
      <c r="B522" s="35" t="s">
        <v>1110</v>
      </c>
      <c r="C522" s="36" t="s">
        <v>1111</v>
      </c>
      <c r="D522" s="37" t="s">
        <v>60</v>
      </c>
      <c r="E522" s="38">
        <v>10.119999999999999</v>
      </c>
      <c r="F522" s="38">
        <v>0</v>
      </c>
      <c r="G522" s="38">
        <v>0</v>
      </c>
      <c r="H522" s="38">
        <v>0</v>
      </c>
      <c r="I522" s="38">
        <v>10.119999999999999</v>
      </c>
      <c r="J522" s="43">
        <v>0</v>
      </c>
    </row>
    <row r="523" spans="1:10" x14ac:dyDescent="0.25">
      <c r="A523" s="35">
        <v>518</v>
      </c>
      <c r="B523" s="35" t="s">
        <v>1112</v>
      </c>
      <c r="C523" s="36" t="s">
        <v>1113</v>
      </c>
      <c r="D523" s="37" t="s">
        <v>60</v>
      </c>
      <c r="E523" s="38">
        <v>12.65</v>
      </c>
      <c r="F523" s="38">
        <v>0</v>
      </c>
      <c r="G523" s="38">
        <v>0</v>
      </c>
      <c r="H523" s="38">
        <v>0</v>
      </c>
      <c r="I523" s="38">
        <v>12.65</v>
      </c>
      <c r="J523" s="43">
        <v>0</v>
      </c>
    </row>
    <row r="524" spans="1:10" x14ac:dyDescent="0.25">
      <c r="A524" s="35">
        <v>519</v>
      </c>
      <c r="B524" s="35" t="s">
        <v>1114</v>
      </c>
      <c r="C524" s="36" t="s">
        <v>1115</v>
      </c>
      <c r="D524" s="37" t="s">
        <v>60</v>
      </c>
      <c r="E524" s="38">
        <v>48.31</v>
      </c>
      <c r="F524" s="38">
        <v>0</v>
      </c>
      <c r="G524" s="38">
        <v>0</v>
      </c>
      <c r="H524" s="38">
        <v>0</v>
      </c>
      <c r="I524" s="38">
        <v>48.31</v>
      </c>
      <c r="J524" s="43">
        <v>0</v>
      </c>
    </row>
    <row r="525" spans="1:10" x14ac:dyDescent="0.25">
      <c r="A525" s="35">
        <v>520</v>
      </c>
      <c r="B525" s="35" t="s">
        <v>1116</v>
      </c>
      <c r="C525" s="36" t="s">
        <v>1117</v>
      </c>
      <c r="D525" s="37" t="s">
        <v>60</v>
      </c>
      <c r="E525" s="38">
        <v>48.31</v>
      </c>
      <c r="F525" s="38">
        <v>0</v>
      </c>
      <c r="G525" s="38">
        <v>0</v>
      </c>
      <c r="H525" s="38">
        <v>0</v>
      </c>
      <c r="I525" s="38">
        <v>48.31</v>
      </c>
      <c r="J525" s="43">
        <v>0</v>
      </c>
    </row>
    <row r="526" spans="1:10" x14ac:dyDescent="0.25">
      <c r="A526" s="35">
        <v>521</v>
      </c>
      <c r="B526" s="35" t="s">
        <v>1118</v>
      </c>
      <c r="C526" s="36" t="s">
        <v>1119</v>
      </c>
      <c r="D526" s="37" t="s">
        <v>60</v>
      </c>
      <c r="E526" s="38">
        <v>64.569999999999993</v>
      </c>
      <c r="F526" s="38">
        <v>0</v>
      </c>
      <c r="G526" s="38">
        <v>0</v>
      </c>
      <c r="H526" s="38">
        <v>0</v>
      </c>
      <c r="I526" s="38">
        <v>64.569999999999993</v>
      </c>
      <c r="J526" s="43">
        <v>0</v>
      </c>
    </row>
    <row r="527" spans="1:10" x14ac:dyDescent="0.25">
      <c r="A527" s="35">
        <v>522</v>
      </c>
      <c r="B527" s="35" t="s">
        <v>1120</v>
      </c>
      <c r="C527" s="36" t="s">
        <v>1121</v>
      </c>
      <c r="D527" s="37" t="s">
        <v>60</v>
      </c>
      <c r="E527" s="38">
        <v>93.64</v>
      </c>
      <c r="F527" s="38">
        <v>0</v>
      </c>
      <c r="G527" s="38">
        <v>0</v>
      </c>
      <c r="H527" s="38">
        <v>0</v>
      </c>
      <c r="I527" s="38">
        <v>93.64</v>
      </c>
      <c r="J527" s="43">
        <v>0</v>
      </c>
    </row>
    <row r="528" spans="1:10" x14ac:dyDescent="0.25">
      <c r="A528" s="35">
        <v>523</v>
      </c>
      <c r="B528" s="35" t="s">
        <v>1122</v>
      </c>
      <c r="C528" s="36" t="s">
        <v>1123</v>
      </c>
      <c r="D528" s="37" t="s">
        <v>60</v>
      </c>
      <c r="E528" s="38">
        <v>103.1</v>
      </c>
      <c r="F528" s="38">
        <v>0</v>
      </c>
      <c r="G528" s="38">
        <v>0</v>
      </c>
      <c r="H528" s="38">
        <v>0</v>
      </c>
      <c r="I528" s="38">
        <v>103.1</v>
      </c>
      <c r="J528" s="43">
        <v>0</v>
      </c>
    </row>
    <row r="529" spans="1:10" x14ac:dyDescent="0.25">
      <c r="A529" s="35">
        <v>524</v>
      </c>
      <c r="B529" s="35" t="s">
        <v>1124</v>
      </c>
      <c r="C529" s="36" t="s">
        <v>1125</v>
      </c>
      <c r="D529" s="37" t="s">
        <v>60</v>
      </c>
      <c r="E529" s="38">
        <v>4.43</v>
      </c>
      <c r="F529" s="38">
        <v>0</v>
      </c>
      <c r="G529" s="38">
        <v>0</v>
      </c>
      <c r="H529" s="38">
        <v>0</v>
      </c>
      <c r="I529" s="38">
        <v>4.43</v>
      </c>
      <c r="J529" s="43">
        <v>0</v>
      </c>
    </row>
    <row r="530" spans="1:10" x14ac:dyDescent="0.25">
      <c r="A530" s="35">
        <v>525</v>
      </c>
      <c r="B530" s="35" t="s">
        <v>1126</v>
      </c>
      <c r="C530" s="36" t="s">
        <v>1127</v>
      </c>
      <c r="D530" s="37" t="s">
        <v>60</v>
      </c>
      <c r="E530" s="38">
        <v>5.19</v>
      </c>
      <c r="F530" s="38">
        <v>0</v>
      </c>
      <c r="G530" s="38">
        <v>0</v>
      </c>
      <c r="H530" s="38">
        <v>0</v>
      </c>
      <c r="I530" s="38">
        <v>5.19</v>
      </c>
      <c r="J530" s="43">
        <v>0</v>
      </c>
    </row>
    <row r="531" spans="1:10" x14ac:dyDescent="0.25">
      <c r="A531" s="35">
        <v>526</v>
      </c>
      <c r="B531" s="35" t="s">
        <v>1128</v>
      </c>
      <c r="C531" s="36" t="s">
        <v>1129</v>
      </c>
      <c r="D531" s="37" t="s">
        <v>60</v>
      </c>
      <c r="E531" s="38">
        <v>7.21</v>
      </c>
      <c r="F531" s="38">
        <v>0</v>
      </c>
      <c r="G531" s="38">
        <v>0</v>
      </c>
      <c r="H531" s="38">
        <v>0</v>
      </c>
      <c r="I531" s="38">
        <v>7.21</v>
      </c>
      <c r="J531" s="43">
        <v>0</v>
      </c>
    </row>
    <row r="532" spans="1:10" x14ac:dyDescent="0.25">
      <c r="A532" s="35">
        <v>527</v>
      </c>
      <c r="B532" s="35" t="s">
        <v>1130</v>
      </c>
      <c r="C532" s="36" t="s">
        <v>1131</v>
      </c>
      <c r="D532" s="37" t="s">
        <v>60</v>
      </c>
      <c r="E532" s="38">
        <v>10.63</v>
      </c>
      <c r="F532" s="38">
        <v>0</v>
      </c>
      <c r="G532" s="38">
        <v>0</v>
      </c>
      <c r="H532" s="38">
        <v>0</v>
      </c>
      <c r="I532" s="38">
        <v>10.63</v>
      </c>
      <c r="J532" s="43">
        <v>0</v>
      </c>
    </row>
    <row r="533" spans="1:10" x14ac:dyDescent="0.25">
      <c r="A533" s="35">
        <v>528</v>
      </c>
      <c r="B533" s="35" t="s">
        <v>1132</v>
      </c>
      <c r="C533" s="36" t="s">
        <v>1133</v>
      </c>
      <c r="D533" s="37" t="s">
        <v>60</v>
      </c>
      <c r="E533" s="38">
        <v>11.64</v>
      </c>
      <c r="F533" s="38">
        <v>0</v>
      </c>
      <c r="G533" s="38">
        <v>0</v>
      </c>
      <c r="H533" s="38">
        <v>0</v>
      </c>
      <c r="I533" s="38">
        <v>11.64</v>
      </c>
      <c r="J533" s="43">
        <v>0</v>
      </c>
    </row>
    <row r="534" spans="1:10" x14ac:dyDescent="0.25">
      <c r="A534" s="35">
        <v>529</v>
      </c>
      <c r="B534" s="35" t="s">
        <v>1134</v>
      </c>
      <c r="C534" s="36" t="s">
        <v>1135</v>
      </c>
      <c r="D534" s="37" t="s">
        <v>60</v>
      </c>
      <c r="E534" s="38">
        <v>14.17</v>
      </c>
      <c r="F534" s="38">
        <v>0</v>
      </c>
      <c r="G534" s="38">
        <v>0</v>
      </c>
      <c r="H534" s="38">
        <v>0</v>
      </c>
      <c r="I534" s="38">
        <v>14.17</v>
      </c>
      <c r="J534" s="43">
        <v>0</v>
      </c>
    </row>
    <row r="535" spans="1:10" x14ac:dyDescent="0.25">
      <c r="A535" s="35">
        <v>530</v>
      </c>
      <c r="B535" s="35" t="s">
        <v>1136</v>
      </c>
      <c r="C535" s="36" t="s">
        <v>1137</v>
      </c>
      <c r="D535" s="37" t="s">
        <v>60</v>
      </c>
      <c r="E535" s="38">
        <v>22.77</v>
      </c>
      <c r="F535" s="38">
        <v>0</v>
      </c>
      <c r="G535" s="38">
        <v>0</v>
      </c>
      <c r="H535" s="38">
        <v>0</v>
      </c>
      <c r="I535" s="38">
        <v>22.77</v>
      </c>
      <c r="J535" s="43">
        <v>0</v>
      </c>
    </row>
    <row r="536" spans="1:10" x14ac:dyDescent="0.25">
      <c r="A536" s="35">
        <v>531</v>
      </c>
      <c r="B536" s="35" t="s">
        <v>1138</v>
      </c>
      <c r="C536" s="36" t="s">
        <v>1139</v>
      </c>
      <c r="D536" s="37" t="s">
        <v>60</v>
      </c>
      <c r="E536" s="38">
        <v>10.74</v>
      </c>
      <c r="F536" s="38">
        <v>0</v>
      </c>
      <c r="G536" s="38">
        <v>0</v>
      </c>
      <c r="H536" s="38">
        <v>0</v>
      </c>
      <c r="I536" s="38">
        <v>10.74</v>
      </c>
      <c r="J536" s="43">
        <v>0</v>
      </c>
    </row>
    <row r="537" spans="1:10" x14ac:dyDescent="0.25">
      <c r="A537" s="35">
        <v>532</v>
      </c>
      <c r="B537" s="35" t="s">
        <v>1140</v>
      </c>
      <c r="C537" s="36" t="s">
        <v>1141</v>
      </c>
      <c r="D537" s="37" t="s">
        <v>60</v>
      </c>
      <c r="E537" s="38">
        <v>13.17</v>
      </c>
      <c r="F537" s="38">
        <v>0</v>
      </c>
      <c r="G537" s="38">
        <v>0</v>
      </c>
      <c r="H537" s="38">
        <v>0</v>
      </c>
      <c r="I537" s="38">
        <v>13.17</v>
      </c>
      <c r="J537" s="43">
        <v>0</v>
      </c>
    </row>
    <row r="538" spans="1:10" x14ac:dyDescent="0.25">
      <c r="A538" s="35">
        <v>533</v>
      </c>
      <c r="B538" s="35" t="s">
        <v>1142</v>
      </c>
      <c r="C538" s="36" t="s">
        <v>1143</v>
      </c>
      <c r="D538" s="37" t="s">
        <v>60</v>
      </c>
      <c r="E538" s="38">
        <v>18.54</v>
      </c>
      <c r="F538" s="38">
        <v>0</v>
      </c>
      <c r="G538" s="38">
        <v>0</v>
      </c>
      <c r="H538" s="38">
        <v>0</v>
      </c>
      <c r="I538" s="38">
        <v>18.54</v>
      </c>
      <c r="J538" s="43">
        <v>0</v>
      </c>
    </row>
    <row r="539" spans="1:10" x14ac:dyDescent="0.25">
      <c r="A539" s="35">
        <v>534</v>
      </c>
      <c r="B539" s="35" t="s">
        <v>1144</v>
      </c>
      <c r="C539" s="36" t="s">
        <v>1145</v>
      </c>
      <c r="D539" s="37" t="s">
        <v>60</v>
      </c>
      <c r="E539" s="38">
        <v>25.88</v>
      </c>
      <c r="F539" s="38">
        <v>0</v>
      </c>
      <c r="G539" s="38">
        <v>0</v>
      </c>
      <c r="H539" s="38">
        <v>0</v>
      </c>
      <c r="I539" s="38">
        <v>25.88</v>
      </c>
      <c r="J539" s="43">
        <v>0</v>
      </c>
    </row>
    <row r="540" spans="1:10" x14ac:dyDescent="0.25">
      <c r="A540" s="35">
        <v>535</v>
      </c>
      <c r="B540" s="35" t="s">
        <v>1146</v>
      </c>
      <c r="C540" s="36" t="s">
        <v>1147</v>
      </c>
      <c r="D540" s="37" t="s">
        <v>60</v>
      </c>
      <c r="E540" s="38">
        <v>37.130000000000003</v>
      </c>
      <c r="F540" s="38">
        <v>0</v>
      </c>
      <c r="G540" s="38">
        <v>0</v>
      </c>
      <c r="H540" s="38">
        <v>0</v>
      </c>
      <c r="I540" s="38">
        <v>37.130000000000003</v>
      </c>
      <c r="J540" s="43">
        <v>0</v>
      </c>
    </row>
    <row r="541" spans="1:10" x14ac:dyDescent="0.25">
      <c r="A541" s="35">
        <v>536</v>
      </c>
      <c r="B541" s="35" t="s">
        <v>1148</v>
      </c>
      <c r="C541" s="36" t="s">
        <v>1149</v>
      </c>
      <c r="D541" s="37" t="s">
        <v>60</v>
      </c>
      <c r="E541" s="38">
        <v>58.19</v>
      </c>
      <c r="F541" s="38">
        <v>0</v>
      </c>
      <c r="G541" s="38">
        <v>0</v>
      </c>
      <c r="H541" s="38">
        <v>0</v>
      </c>
      <c r="I541" s="38">
        <v>58.19</v>
      </c>
      <c r="J541" s="43">
        <v>0</v>
      </c>
    </row>
    <row r="542" spans="1:10" x14ac:dyDescent="0.25">
      <c r="A542" s="35">
        <v>537</v>
      </c>
      <c r="B542" s="35" t="s">
        <v>1150</v>
      </c>
      <c r="C542" s="36" t="s">
        <v>1151</v>
      </c>
      <c r="D542" s="37" t="s">
        <v>60</v>
      </c>
      <c r="E542" s="38">
        <v>80.959999999999994</v>
      </c>
      <c r="F542" s="38">
        <v>0</v>
      </c>
      <c r="G542" s="38">
        <v>0</v>
      </c>
      <c r="H542" s="38">
        <v>0</v>
      </c>
      <c r="I542" s="38">
        <v>80.959999999999994</v>
      </c>
      <c r="J542" s="43">
        <v>0</v>
      </c>
    </row>
    <row r="543" spans="1:10" x14ac:dyDescent="0.25">
      <c r="A543" s="35">
        <v>538</v>
      </c>
      <c r="B543" s="35" t="s">
        <v>1152</v>
      </c>
      <c r="C543" s="36" t="s">
        <v>1153</v>
      </c>
      <c r="D543" s="37" t="s">
        <v>60</v>
      </c>
      <c r="E543" s="38">
        <v>103.73</v>
      </c>
      <c r="F543" s="38">
        <v>0</v>
      </c>
      <c r="G543" s="38">
        <v>0</v>
      </c>
      <c r="H543" s="38">
        <v>0</v>
      </c>
      <c r="I543" s="38">
        <v>103.73</v>
      </c>
      <c r="J543" s="43">
        <v>0</v>
      </c>
    </row>
    <row r="544" spans="1:10" ht="25.5" x14ac:dyDescent="0.25">
      <c r="A544" s="35">
        <v>539</v>
      </c>
      <c r="B544" s="35" t="s">
        <v>1154</v>
      </c>
      <c r="C544" s="36" t="s">
        <v>1155</v>
      </c>
      <c r="D544" s="37" t="s">
        <v>60</v>
      </c>
      <c r="E544" s="38">
        <v>101.54</v>
      </c>
      <c r="F544" s="38">
        <v>0</v>
      </c>
      <c r="G544" s="38">
        <v>0</v>
      </c>
      <c r="H544" s="38">
        <v>0</v>
      </c>
      <c r="I544" s="38">
        <v>101.54</v>
      </c>
      <c r="J544" s="43">
        <v>0</v>
      </c>
    </row>
    <row r="545" spans="1:10" ht="25.5" x14ac:dyDescent="0.25">
      <c r="A545" s="35">
        <v>540</v>
      </c>
      <c r="B545" s="35" t="s">
        <v>1156</v>
      </c>
      <c r="C545" s="36" t="s">
        <v>1157</v>
      </c>
      <c r="D545" s="37" t="s">
        <v>60</v>
      </c>
      <c r="E545" s="38">
        <v>115.06</v>
      </c>
      <c r="F545" s="38">
        <v>0</v>
      </c>
      <c r="G545" s="38">
        <v>0</v>
      </c>
      <c r="H545" s="38">
        <v>0</v>
      </c>
      <c r="I545" s="38">
        <v>115.06</v>
      </c>
      <c r="J545" s="43">
        <v>0</v>
      </c>
    </row>
    <row r="546" spans="1:10" ht="25.5" x14ac:dyDescent="0.25">
      <c r="A546" s="35">
        <v>541</v>
      </c>
      <c r="B546" s="35" t="s">
        <v>1158</v>
      </c>
      <c r="C546" s="36" t="s">
        <v>1159</v>
      </c>
      <c r="D546" s="37" t="s">
        <v>60</v>
      </c>
      <c r="E546" s="38">
        <v>129.36000000000001</v>
      </c>
      <c r="F546" s="38">
        <v>0</v>
      </c>
      <c r="G546" s="38">
        <v>0</v>
      </c>
      <c r="H546" s="38">
        <v>0</v>
      </c>
      <c r="I546" s="38">
        <v>129.36000000000001</v>
      </c>
      <c r="J546" s="43">
        <v>0</v>
      </c>
    </row>
    <row r="547" spans="1:10" ht="25.5" x14ac:dyDescent="0.25">
      <c r="A547" s="35">
        <v>542</v>
      </c>
      <c r="B547" s="35" t="s">
        <v>1160</v>
      </c>
      <c r="C547" s="36" t="s">
        <v>1161</v>
      </c>
      <c r="D547" s="37" t="s">
        <v>60</v>
      </c>
      <c r="E547" s="38">
        <v>158.01</v>
      </c>
      <c r="F547" s="38">
        <v>0</v>
      </c>
      <c r="G547" s="38">
        <v>0</v>
      </c>
      <c r="H547" s="38">
        <v>0</v>
      </c>
      <c r="I547" s="38">
        <v>158.01</v>
      </c>
      <c r="J547" s="43">
        <v>0</v>
      </c>
    </row>
    <row r="548" spans="1:10" ht="25.5" x14ac:dyDescent="0.25">
      <c r="A548" s="35">
        <v>543</v>
      </c>
      <c r="B548" s="35" t="s">
        <v>1162</v>
      </c>
      <c r="C548" s="36" t="s">
        <v>1163</v>
      </c>
      <c r="D548" s="37" t="s">
        <v>60</v>
      </c>
      <c r="E548" s="38">
        <v>237.45</v>
      </c>
      <c r="F548" s="38">
        <v>0</v>
      </c>
      <c r="G548" s="38">
        <v>0</v>
      </c>
      <c r="H548" s="38">
        <v>0</v>
      </c>
      <c r="I548" s="38">
        <v>237.45</v>
      </c>
      <c r="J548" s="43">
        <v>0</v>
      </c>
    </row>
    <row r="549" spans="1:10" ht="25.5" x14ac:dyDescent="0.25">
      <c r="A549" s="35">
        <v>544</v>
      </c>
      <c r="B549" s="35" t="s">
        <v>1164</v>
      </c>
      <c r="C549" s="36" t="s">
        <v>1165</v>
      </c>
      <c r="D549" s="37" t="s">
        <v>60</v>
      </c>
      <c r="E549" s="38">
        <v>278.88</v>
      </c>
      <c r="F549" s="38">
        <v>0</v>
      </c>
      <c r="G549" s="38">
        <v>0</v>
      </c>
      <c r="H549" s="38">
        <v>0</v>
      </c>
      <c r="I549" s="38">
        <v>278.88</v>
      </c>
      <c r="J549" s="43">
        <v>0</v>
      </c>
    </row>
    <row r="550" spans="1:10" ht="25.5" x14ac:dyDescent="0.25">
      <c r="A550" s="35">
        <v>545</v>
      </c>
      <c r="B550" s="35" t="s">
        <v>1166</v>
      </c>
      <c r="C550" s="36" t="s">
        <v>1167</v>
      </c>
      <c r="D550" s="37" t="s">
        <v>60</v>
      </c>
      <c r="E550" s="38">
        <v>463.55</v>
      </c>
      <c r="F550" s="38">
        <v>0</v>
      </c>
      <c r="G550" s="38">
        <v>0</v>
      </c>
      <c r="H550" s="38">
        <v>0</v>
      </c>
      <c r="I550" s="38">
        <v>463.55</v>
      </c>
      <c r="J550" s="43">
        <v>0</v>
      </c>
    </row>
    <row r="551" spans="1:10" x14ac:dyDescent="0.25">
      <c r="A551" s="35">
        <v>546</v>
      </c>
      <c r="B551" s="35" t="s">
        <v>1168</v>
      </c>
      <c r="C551" s="36" t="s">
        <v>1169</v>
      </c>
      <c r="D551" s="37" t="s">
        <v>60</v>
      </c>
      <c r="E551" s="38">
        <v>5.69</v>
      </c>
      <c r="F551" s="38">
        <v>0</v>
      </c>
      <c r="G551" s="38">
        <v>0</v>
      </c>
      <c r="H551" s="38">
        <v>0</v>
      </c>
      <c r="I551" s="38">
        <v>5.69</v>
      </c>
      <c r="J551" s="43">
        <v>0</v>
      </c>
    </row>
    <row r="552" spans="1:10" x14ac:dyDescent="0.25">
      <c r="A552" s="35">
        <v>547</v>
      </c>
      <c r="B552" s="35" t="s">
        <v>1170</v>
      </c>
      <c r="C552" s="36" t="s">
        <v>1171</v>
      </c>
      <c r="D552" s="37" t="s">
        <v>60</v>
      </c>
      <c r="E552" s="38">
        <v>7.59</v>
      </c>
      <c r="F552" s="38">
        <v>0</v>
      </c>
      <c r="G552" s="38">
        <v>0</v>
      </c>
      <c r="H552" s="38">
        <v>0</v>
      </c>
      <c r="I552" s="38">
        <v>7.59</v>
      </c>
      <c r="J552" s="43">
        <v>0</v>
      </c>
    </row>
    <row r="553" spans="1:10" x14ac:dyDescent="0.25">
      <c r="A553" s="35">
        <v>548</v>
      </c>
      <c r="B553" s="35" t="s">
        <v>1172</v>
      </c>
      <c r="C553" s="36" t="s">
        <v>1173</v>
      </c>
      <c r="D553" s="37" t="s">
        <v>60</v>
      </c>
      <c r="E553" s="38">
        <v>11.13</v>
      </c>
      <c r="F553" s="38">
        <v>0</v>
      </c>
      <c r="G553" s="38">
        <v>0</v>
      </c>
      <c r="H553" s="38">
        <v>0</v>
      </c>
      <c r="I553" s="38">
        <v>11.13</v>
      </c>
      <c r="J553" s="43">
        <v>0</v>
      </c>
    </row>
    <row r="554" spans="1:10" x14ac:dyDescent="0.25">
      <c r="A554" s="35">
        <v>549</v>
      </c>
      <c r="B554" s="35" t="s">
        <v>1174</v>
      </c>
      <c r="C554" s="36" t="s">
        <v>1175</v>
      </c>
      <c r="D554" s="37" t="s">
        <v>60</v>
      </c>
      <c r="E554" s="38">
        <v>82.23</v>
      </c>
      <c r="F554" s="38">
        <v>0</v>
      </c>
      <c r="G554" s="38">
        <v>0</v>
      </c>
      <c r="H554" s="38">
        <v>0</v>
      </c>
      <c r="I554" s="38">
        <v>82.23</v>
      </c>
      <c r="J554" s="43">
        <v>0</v>
      </c>
    </row>
    <row r="555" spans="1:10" x14ac:dyDescent="0.25">
      <c r="A555" s="35">
        <v>550</v>
      </c>
      <c r="B555" s="35" t="s">
        <v>1176</v>
      </c>
      <c r="C555" s="36" t="s">
        <v>1177</v>
      </c>
      <c r="D555" s="37" t="s">
        <v>60</v>
      </c>
      <c r="E555" s="38">
        <v>17.079999999999998</v>
      </c>
      <c r="F555" s="38">
        <v>0</v>
      </c>
      <c r="G555" s="38">
        <v>0</v>
      </c>
      <c r="H555" s="38">
        <v>0</v>
      </c>
      <c r="I555" s="38">
        <v>17.079999999999998</v>
      </c>
      <c r="J555" s="43">
        <v>0</v>
      </c>
    </row>
    <row r="556" spans="1:10" x14ac:dyDescent="0.25">
      <c r="A556" s="35">
        <v>551</v>
      </c>
      <c r="B556" s="35" t="s">
        <v>1178</v>
      </c>
      <c r="C556" s="36" t="s">
        <v>1179</v>
      </c>
      <c r="D556" s="37" t="s">
        <v>60</v>
      </c>
      <c r="E556" s="38">
        <v>19.04</v>
      </c>
      <c r="F556" s="38">
        <v>0</v>
      </c>
      <c r="G556" s="38">
        <v>0</v>
      </c>
      <c r="H556" s="38">
        <v>0</v>
      </c>
      <c r="I556" s="38">
        <v>19.04</v>
      </c>
      <c r="J556" s="43">
        <v>0</v>
      </c>
    </row>
    <row r="557" spans="1:10" x14ac:dyDescent="0.25">
      <c r="A557" s="35">
        <v>552</v>
      </c>
      <c r="B557" s="35" t="s">
        <v>1180</v>
      </c>
      <c r="C557" s="36" t="s">
        <v>1181</v>
      </c>
      <c r="D557" s="37" t="s">
        <v>60</v>
      </c>
      <c r="E557" s="38">
        <v>20.27</v>
      </c>
      <c r="F557" s="38">
        <v>0</v>
      </c>
      <c r="G557" s="38">
        <v>0</v>
      </c>
      <c r="H557" s="38">
        <v>0</v>
      </c>
      <c r="I557" s="38">
        <v>20.27</v>
      </c>
      <c r="J557" s="43">
        <v>0</v>
      </c>
    </row>
    <row r="558" spans="1:10" x14ac:dyDescent="0.25">
      <c r="A558" s="35">
        <v>553</v>
      </c>
      <c r="B558" s="35" t="s">
        <v>1182</v>
      </c>
      <c r="C558" s="36" t="s">
        <v>1183</v>
      </c>
      <c r="D558" s="37" t="s">
        <v>60</v>
      </c>
      <c r="E558" s="38">
        <v>22.77</v>
      </c>
      <c r="F558" s="38">
        <v>0</v>
      </c>
      <c r="G558" s="38">
        <v>0</v>
      </c>
      <c r="H558" s="38">
        <v>0</v>
      </c>
      <c r="I558" s="38">
        <v>22.77</v>
      </c>
      <c r="J558" s="43">
        <v>0</v>
      </c>
    </row>
    <row r="559" spans="1:10" x14ac:dyDescent="0.25">
      <c r="A559" s="35">
        <v>554</v>
      </c>
      <c r="B559" s="35" t="s">
        <v>1184</v>
      </c>
      <c r="C559" s="36" t="s">
        <v>1185</v>
      </c>
      <c r="D559" s="37" t="s">
        <v>60</v>
      </c>
      <c r="E559" s="38">
        <v>26.2</v>
      </c>
      <c r="F559" s="38">
        <v>0</v>
      </c>
      <c r="G559" s="38">
        <v>0</v>
      </c>
      <c r="H559" s="38">
        <v>0</v>
      </c>
      <c r="I559" s="38">
        <v>26.2</v>
      </c>
      <c r="J559" s="43">
        <v>0</v>
      </c>
    </row>
    <row r="560" spans="1:10" x14ac:dyDescent="0.25">
      <c r="A560" s="35">
        <v>555</v>
      </c>
      <c r="B560" s="35" t="s">
        <v>1186</v>
      </c>
      <c r="C560" s="36" t="s">
        <v>1187</v>
      </c>
      <c r="D560" s="37" t="s">
        <v>60</v>
      </c>
      <c r="E560" s="38">
        <v>31.28</v>
      </c>
      <c r="F560" s="38">
        <v>0</v>
      </c>
      <c r="G560" s="38">
        <v>0</v>
      </c>
      <c r="H560" s="38">
        <v>0</v>
      </c>
      <c r="I560" s="38">
        <v>31.28</v>
      </c>
      <c r="J560" s="43">
        <v>0</v>
      </c>
    </row>
    <row r="561" spans="1:10" x14ac:dyDescent="0.25">
      <c r="A561" s="35">
        <v>556</v>
      </c>
      <c r="B561" s="35" t="s">
        <v>1188</v>
      </c>
      <c r="C561" s="36" t="s">
        <v>1189</v>
      </c>
      <c r="D561" s="37" t="s">
        <v>60</v>
      </c>
      <c r="E561" s="38">
        <v>18.61</v>
      </c>
      <c r="F561" s="38">
        <v>0</v>
      </c>
      <c r="G561" s="38">
        <v>0</v>
      </c>
      <c r="H561" s="38">
        <v>0</v>
      </c>
      <c r="I561" s="38">
        <v>18.61</v>
      </c>
      <c r="J561" s="43">
        <v>0</v>
      </c>
    </row>
    <row r="562" spans="1:10" x14ac:dyDescent="0.25">
      <c r="A562" s="35">
        <v>557</v>
      </c>
      <c r="B562" s="35" t="s">
        <v>1190</v>
      </c>
      <c r="C562" s="36" t="s">
        <v>1191</v>
      </c>
      <c r="D562" s="37" t="s">
        <v>60</v>
      </c>
      <c r="E562" s="38">
        <v>20.149999999999999</v>
      </c>
      <c r="F562" s="38">
        <v>0</v>
      </c>
      <c r="G562" s="38">
        <v>0</v>
      </c>
      <c r="H562" s="38">
        <v>0</v>
      </c>
      <c r="I562" s="38">
        <v>20.149999999999999</v>
      </c>
      <c r="J562" s="43">
        <v>0</v>
      </c>
    </row>
    <row r="563" spans="1:10" x14ac:dyDescent="0.25">
      <c r="A563" s="35">
        <v>558</v>
      </c>
      <c r="B563" s="35" t="s">
        <v>1192</v>
      </c>
      <c r="C563" s="36" t="s">
        <v>1193</v>
      </c>
      <c r="D563" s="37" t="s">
        <v>60</v>
      </c>
      <c r="E563" s="38">
        <v>21.34</v>
      </c>
      <c r="F563" s="38">
        <v>0</v>
      </c>
      <c r="G563" s="38">
        <v>0</v>
      </c>
      <c r="H563" s="38">
        <v>0</v>
      </c>
      <c r="I563" s="38">
        <v>21.34</v>
      </c>
      <c r="J563" s="43">
        <v>0</v>
      </c>
    </row>
    <row r="564" spans="1:10" x14ac:dyDescent="0.25">
      <c r="A564" s="35">
        <v>559</v>
      </c>
      <c r="B564" s="35" t="s">
        <v>1194</v>
      </c>
      <c r="C564" s="36" t="s">
        <v>1195</v>
      </c>
      <c r="D564" s="37" t="s">
        <v>60</v>
      </c>
      <c r="E564" s="38">
        <v>23.11</v>
      </c>
      <c r="F564" s="38">
        <v>0</v>
      </c>
      <c r="G564" s="38">
        <v>0</v>
      </c>
      <c r="H564" s="38">
        <v>0</v>
      </c>
      <c r="I564" s="38">
        <v>23.11</v>
      </c>
      <c r="J564" s="43">
        <v>0</v>
      </c>
    </row>
    <row r="565" spans="1:10" x14ac:dyDescent="0.25">
      <c r="A565" s="35">
        <v>560</v>
      </c>
      <c r="B565" s="35" t="s">
        <v>1196</v>
      </c>
      <c r="C565" s="36" t="s">
        <v>1197</v>
      </c>
      <c r="D565" s="37" t="s">
        <v>60</v>
      </c>
      <c r="E565" s="38">
        <v>24.3</v>
      </c>
      <c r="F565" s="38">
        <v>0</v>
      </c>
      <c r="G565" s="38">
        <v>0</v>
      </c>
      <c r="H565" s="38">
        <v>0</v>
      </c>
      <c r="I565" s="38">
        <v>24.3</v>
      </c>
      <c r="J565" s="43">
        <v>0</v>
      </c>
    </row>
    <row r="566" spans="1:10" x14ac:dyDescent="0.25">
      <c r="A566" s="35">
        <v>561</v>
      </c>
      <c r="B566" s="35" t="s">
        <v>1198</v>
      </c>
      <c r="C566" s="36" t="s">
        <v>1199</v>
      </c>
      <c r="D566" s="37" t="s">
        <v>60</v>
      </c>
      <c r="E566" s="38">
        <v>24.9</v>
      </c>
      <c r="F566" s="38">
        <v>0</v>
      </c>
      <c r="G566" s="38">
        <v>0</v>
      </c>
      <c r="H566" s="38">
        <v>0</v>
      </c>
      <c r="I566" s="38">
        <v>24.9</v>
      </c>
      <c r="J566" s="43">
        <v>0</v>
      </c>
    </row>
    <row r="567" spans="1:10" x14ac:dyDescent="0.25">
      <c r="A567" s="35">
        <v>562</v>
      </c>
      <c r="B567" s="35" t="s">
        <v>1200</v>
      </c>
      <c r="C567" s="36" t="s">
        <v>1201</v>
      </c>
      <c r="D567" s="37" t="s">
        <v>60</v>
      </c>
      <c r="E567" s="38">
        <v>26.08</v>
      </c>
      <c r="F567" s="38">
        <v>0</v>
      </c>
      <c r="G567" s="38">
        <v>0</v>
      </c>
      <c r="H567" s="38">
        <v>0</v>
      </c>
      <c r="I567" s="38">
        <v>26.08</v>
      </c>
      <c r="J567" s="43">
        <v>0</v>
      </c>
    </row>
    <row r="568" spans="1:10" x14ac:dyDescent="0.25">
      <c r="A568" s="35">
        <v>563</v>
      </c>
      <c r="B568" s="35" t="s">
        <v>1202</v>
      </c>
      <c r="C568" s="36" t="s">
        <v>1203</v>
      </c>
      <c r="D568" s="37" t="s">
        <v>60</v>
      </c>
      <c r="E568" s="38">
        <v>27.27</v>
      </c>
      <c r="F568" s="38">
        <v>0</v>
      </c>
      <c r="G568" s="38">
        <v>0</v>
      </c>
      <c r="H568" s="38">
        <v>0</v>
      </c>
      <c r="I568" s="38">
        <v>27.27</v>
      </c>
      <c r="J568" s="43">
        <v>0</v>
      </c>
    </row>
    <row r="569" spans="1:10" x14ac:dyDescent="0.25">
      <c r="A569" s="35">
        <v>564</v>
      </c>
      <c r="B569" s="35" t="s">
        <v>1204</v>
      </c>
      <c r="C569" s="36" t="s">
        <v>1205</v>
      </c>
      <c r="D569" s="37" t="s">
        <v>60</v>
      </c>
      <c r="E569" s="38">
        <v>32.61</v>
      </c>
      <c r="F569" s="38">
        <v>0</v>
      </c>
      <c r="G569" s="38">
        <v>0</v>
      </c>
      <c r="H569" s="38">
        <v>0</v>
      </c>
      <c r="I569" s="38">
        <v>32.61</v>
      </c>
      <c r="J569" s="43">
        <v>0</v>
      </c>
    </row>
    <row r="570" spans="1:10" x14ac:dyDescent="0.25">
      <c r="A570" s="35">
        <v>565</v>
      </c>
      <c r="B570" s="35" t="s">
        <v>1206</v>
      </c>
      <c r="C570" s="36" t="s">
        <v>1207</v>
      </c>
      <c r="D570" s="37" t="s">
        <v>60</v>
      </c>
      <c r="E570" s="38">
        <v>30.23</v>
      </c>
      <c r="F570" s="38">
        <v>0</v>
      </c>
      <c r="G570" s="38">
        <v>0</v>
      </c>
      <c r="H570" s="38">
        <v>0</v>
      </c>
      <c r="I570" s="38">
        <v>30.23</v>
      </c>
      <c r="J570" s="43">
        <v>0</v>
      </c>
    </row>
    <row r="571" spans="1:10" x14ac:dyDescent="0.25">
      <c r="A571" s="35">
        <v>566</v>
      </c>
      <c r="B571" s="35" t="s">
        <v>1208</v>
      </c>
      <c r="C571" s="36" t="s">
        <v>1209</v>
      </c>
      <c r="D571" s="37" t="s">
        <v>60</v>
      </c>
      <c r="E571" s="38">
        <v>31.18</v>
      </c>
      <c r="F571" s="38">
        <v>0</v>
      </c>
      <c r="G571" s="38">
        <v>0</v>
      </c>
      <c r="H571" s="38">
        <v>0</v>
      </c>
      <c r="I571" s="38">
        <v>31.18</v>
      </c>
      <c r="J571" s="43">
        <v>0</v>
      </c>
    </row>
    <row r="572" spans="1:10" x14ac:dyDescent="0.25">
      <c r="A572" s="35">
        <v>567</v>
      </c>
      <c r="B572" s="35" t="s">
        <v>1210</v>
      </c>
      <c r="C572" s="36" t="s">
        <v>1211</v>
      </c>
      <c r="D572" s="37" t="s">
        <v>60</v>
      </c>
      <c r="E572" s="38">
        <v>32.659999999999997</v>
      </c>
      <c r="F572" s="38">
        <v>0</v>
      </c>
      <c r="G572" s="38">
        <v>0</v>
      </c>
      <c r="H572" s="38">
        <v>0</v>
      </c>
      <c r="I572" s="38">
        <v>32.659999999999997</v>
      </c>
      <c r="J572" s="43">
        <v>0</v>
      </c>
    </row>
    <row r="573" spans="1:10" x14ac:dyDescent="0.25">
      <c r="A573" s="35">
        <v>568</v>
      </c>
      <c r="B573" s="35" t="s">
        <v>1212</v>
      </c>
      <c r="C573" s="36" t="s">
        <v>1213</v>
      </c>
      <c r="D573" s="37" t="s">
        <v>60</v>
      </c>
      <c r="E573" s="38">
        <v>32.659999999999997</v>
      </c>
      <c r="F573" s="38">
        <v>0</v>
      </c>
      <c r="G573" s="38">
        <v>0</v>
      </c>
      <c r="H573" s="38">
        <v>0</v>
      </c>
      <c r="I573" s="38">
        <v>32.659999999999997</v>
      </c>
      <c r="J573" s="43">
        <v>0</v>
      </c>
    </row>
    <row r="574" spans="1:10" x14ac:dyDescent="0.25">
      <c r="A574" s="35">
        <v>569</v>
      </c>
      <c r="B574" s="35" t="s">
        <v>1214</v>
      </c>
      <c r="C574" s="36" t="s">
        <v>1215</v>
      </c>
      <c r="D574" s="37" t="s">
        <v>60</v>
      </c>
      <c r="E574" s="38">
        <v>104.45</v>
      </c>
      <c r="F574" s="38">
        <v>0</v>
      </c>
      <c r="G574" s="38">
        <v>0</v>
      </c>
      <c r="H574" s="38">
        <v>0</v>
      </c>
      <c r="I574" s="38">
        <v>104.45</v>
      </c>
      <c r="J574" s="43">
        <v>0</v>
      </c>
    </row>
    <row r="575" spans="1:10" x14ac:dyDescent="0.25">
      <c r="A575" s="35">
        <v>570</v>
      </c>
      <c r="B575" s="35" t="s">
        <v>1216</v>
      </c>
      <c r="C575" s="36" t="s">
        <v>1217</v>
      </c>
      <c r="D575" s="37" t="s">
        <v>60</v>
      </c>
      <c r="E575" s="38">
        <v>123.63</v>
      </c>
      <c r="F575" s="38">
        <v>0</v>
      </c>
      <c r="G575" s="38">
        <v>0</v>
      </c>
      <c r="H575" s="38">
        <v>0</v>
      </c>
      <c r="I575" s="38">
        <v>123.63</v>
      </c>
      <c r="J575" s="43">
        <v>0</v>
      </c>
    </row>
    <row r="576" spans="1:10" x14ac:dyDescent="0.25">
      <c r="A576" s="35">
        <v>571</v>
      </c>
      <c r="B576" s="35" t="s">
        <v>1218</v>
      </c>
      <c r="C576" s="36" t="s">
        <v>1219</v>
      </c>
      <c r="D576" s="37" t="s">
        <v>60</v>
      </c>
      <c r="E576" s="38">
        <v>174.47</v>
      </c>
      <c r="F576" s="38">
        <v>0</v>
      </c>
      <c r="G576" s="38">
        <v>0</v>
      </c>
      <c r="H576" s="38">
        <v>0</v>
      </c>
      <c r="I576" s="38">
        <v>174.47</v>
      </c>
      <c r="J576" s="43">
        <v>0</v>
      </c>
    </row>
    <row r="577" spans="1:10" x14ac:dyDescent="0.25">
      <c r="A577" s="35">
        <v>572</v>
      </c>
      <c r="B577" s="35" t="s">
        <v>1220</v>
      </c>
      <c r="C577" s="36" t="s">
        <v>1221</v>
      </c>
      <c r="D577" s="37" t="s">
        <v>60</v>
      </c>
      <c r="E577" s="38">
        <v>193.68</v>
      </c>
      <c r="F577" s="38">
        <v>0</v>
      </c>
      <c r="G577" s="38">
        <v>0</v>
      </c>
      <c r="H577" s="38">
        <v>0</v>
      </c>
      <c r="I577" s="38">
        <v>193.68</v>
      </c>
      <c r="J577" s="43">
        <v>0</v>
      </c>
    </row>
    <row r="578" spans="1:10" x14ac:dyDescent="0.25">
      <c r="A578" s="35">
        <v>573</v>
      </c>
      <c r="B578" s="35" t="s">
        <v>1222</v>
      </c>
      <c r="C578" s="36" t="s">
        <v>1223</v>
      </c>
      <c r="D578" s="37" t="s">
        <v>60</v>
      </c>
      <c r="E578" s="38">
        <v>8.9700000000000006</v>
      </c>
      <c r="F578" s="38">
        <v>0</v>
      </c>
      <c r="G578" s="38">
        <v>0</v>
      </c>
      <c r="H578" s="38">
        <v>0</v>
      </c>
      <c r="I578" s="38">
        <v>8.9700000000000006</v>
      </c>
      <c r="J578" s="43">
        <v>0</v>
      </c>
    </row>
    <row r="579" spans="1:10" x14ac:dyDescent="0.25">
      <c r="A579" s="35">
        <v>574</v>
      </c>
      <c r="B579" s="35" t="s">
        <v>1224</v>
      </c>
      <c r="C579" s="36" t="s">
        <v>1225</v>
      </c>
      <c r="D579" s="37" t="s">
        <v>60</v>
      </c>
      <c r="E579" s="38">
        <v>10.61</v>
      </c>
      <c r="F579" s="38">
        <v>0</v>
      </c>
      <c r="G579" s="38">
        <v>0</v>
      </c>
      <c r="H579" s="38">
        <v>0</v>
      </c>
      <c r="I579" s="38">
        <v>10.61</v>
      </c>
      <c r="J579" s="43">
        <v>0</v>
      </c>
    </row>
    <row r="580" spans="1:10" x14ac:dyDescent="0.25">
      <c r="A580" s="35">
        <v>575</v>
      </c>
      <c r="B580" s="35" t="s">
        <v>1226</v>
      </c>
      <c r="C580" s="36" t="s">
        <v>1227</v>
      </c>
      <c r="D580" s="37" t="s">
        <v>60</v>
      </c>
      <c r="E580" s="38">
        <v>10.85</v>
      </c>
      <c r="F580" s="38">
        <v>0</v>
      </c>
      <c r="G580" s="38">
        <v>0</v>
      </c>
      <c r="H580" s="38">
        <v>0</v>
      </c>
      <c r="I580" s="38">
        <v>10.85</v>
      </c>
      <c r="J580" s="43">
        <v>0</v>
      </c>
    </row>
    <row r="581" spans="1:10" x14ac:dyDescent="0.25">
      <c r="A581" s="35">
        <v>576</v>
      </c>
      <c r="B581" s="35" t="s">
        <v>1228</v>
      </c>
      <c r="C581" s="36" t="s">
        <v>1229</v>
      </c>
      <c r="D581" s="37" t="s">
        <v>60</v>
      </c>
      <c r="E581" s="38">
        <v>11.39</v>
      </c>
      <c r="F581" s="38">
        <v>0</v>
      </c>
      <c r="G581" s="38">
        <v>0</v>
      </c>
      <c r="H581" s="38">
        <v>0</v>
      </c>
      <c r="I581" s="38">
        <v>11.39</v>
      </c>
      <c r="J581" s="43">
        <v>0</v>
      </c>
    </row>
    <row r="582" spans="1:10" x14ac:dyDescent="0.25">
      <c r="A582" s="35">
        <v>577</v>
      </c>
      <c r="B582" s="35" t="s">
        <v>1230</v>
      </c>
      <c r="C582" s="36" t="s">
        <v>1231</v>
      </c>
      <c r="D582" s="37" t="s">
        <v>60</v>
      </c>
      <c r="E582" s="38">
        <v>12.02</v>
      </c>
      <c r="F582" s="38">
        <v>0</v>
      </c>
      <c r="G582" s="38">
        <v>0</v>
      </c>
      <c r="H582" s="38">
        <v>0</v>
      </c>
      <c r="I582" s="38">
        <v>12.02</v>
      </c>
      <c r="J582" s="43">
        <v>0</v>
      </c>
    </row>
    <row r="583" spans="1:10" x14ac:dyDescent="0.25">
      <c r="A583" s="35">
        <v>578</v>
      </c>
      <c r="B583" s="35" t="s">
        <v>1232</v>
      </c>
      <c r="C583" s="36" t="s">
        <v>1233</v>
      </c>
      <c r="D583" s="37" t="s">
        <v>60</v>
      </c>
      <c r="E583" s="38">
        <v>13.28</v>
      </c>
      <c r="F583" s="38">
        <v>0</v>
      </c>
      <c r="G583" s="38">
        <v>0</v>
      </c>
      <c r="H583" s="38">
        <v>0</v>
      </c>
      <c r="I583" s="38">
        <v>13.28</v>
      </c>
      <c r="J583" s="43">
        <v>0</v>
      </c>
    </row>
    <row r="584" spans="1:10" x14ac:dyDescent="0.25">
      <c r="A584" s="35">
        <v>579</v>
      </c>
      <c r="B584" s="35" t="s">
        <v>1234</v>
      </c>
      <c r="C584" s="36" t="s">
        <v>1235</v>
      </c>
      <c r="D584" s="37" t="s">
        <v>60</v>
      </c>
      <c r="E584" s="38">
        <v>14.55</v>
      </c>
      <c r="F584" s="38">
        <v>0</v>
      </c>
      <c r="G584" s="38">
        <v>0</v>
      </c>
      <c r="H584" s="38">
        <v>0</v>
      </c>
      <c r="I584" s="38">
        <v>14.55</v>
      </c>
      <c r="J584" s="43">
        <v>0</v>
      </c>
    </row>
    <row r="585" spans="1:10" x14ac:dyDescent="0.25">
      <c r="A585" s="35">
        <v>580</v>
      </c>
      <c r="B585" s="35" t="s">
        <v>1236</v>
      </c>
      <c r="C585" s="36" t="s">
        <v>1237</v>
      </c>
      <c r="D585" s="37" t="s">
        <v>60</v>
      </c>
      <c r="E585" s="38">
        <v>7.22</v>
      </c>
      <c r="F585" s="38">
        <v>0</v>
      </c>
      <c r="G585" s="38">
        <v>0</v>
      </c>
      <c r="H585" s="38">
        <v>0</v>
      </c>
      <c r="I585" s="38">
        <v>7.22</v>
      </c>
      <c r="J585" s="43">
        <v>0</v>
      </c>
    </row>
    <row r="586" spans="1:10" x14ac:dyDescent="0.25">
      <c r="A586" s="35">
        <v>581</v>
      </c>
      <c r="B586" s="35" t="s">
        <v>1238</v>
      </c>
      <c r="C586" s="36" t="s">
        <v>1239</v>
      </c>
      <c r="D586" s="37" t="s">
        <v>60</v>
      </c>
      <c r="E586" s="38">
        <v>9.0399999999999991</v>
      </c>
      <c r="F586" s="38">
        <v>0</v>
      </c>
      <c r="G586" s="38">
        <v>0</v>
      </c>
      <c r="H586" s="38">
        <v>0</v>
      </c>
      <c r="I586" s="38">
        <v>9.0399999999999991</v>
      </c>
      <c r="J586" s="43">
        <v>0</v>
      </c>
    </row>
    <row r="587" spans="1:10" x14ac:dyDescent="0.25">
      <c r="A587" s="35">
        <v>582</v>
      </c>
      <c r="B587" s="35" t="s">
        <v>1240</v>
      </c>
      <c r="C587" s="36" t="s">
        <v>1241</v>
      </c>
      <c r="D587" s="37" t="s">
        <v>60</v>
      </c>
      <c r="E587" s="38">
        <v>13.03</v>
      </c>
      <c r="F587" s="38">
        <v>0</v>
      </c>
      <c r="G587" s="38">
        <v>0</v>
      </c>
      <c r="H587" s="38">
        <v>0</v>
      </c>
      <c r="I587" s="38">
        <v>13.03</v>
      </c>
      <c r="J587" s="43">
        <v>0</v>
      </c>
    </row>
    <row r="588" spans="1:10" x14ac:dyDescent="0.25">
      <c r="A588" s="35">
        <v>583</v>
      </c>
      <c r="B588" s="35" t="s">
        <v>1242</v>
      </c>
      <c r="C588" s="36" t="s">
        <v>1243</v>
      </c>
      <c r="D588" s="37" t="s">
        <v>60</v>
      </c>
      <c r="E588" s="38">
        <v>23.34</v>
      </c>
      <c r="F588" s="38">
        <v>0</v>
      </c>
      <c r="G588" s="38">
        <v>0</v>
      </c>
      <c r="H588" s="38">
        <v>0</v>
      </c>
      <c r="I588" s="38">
        <v>23.34</v>
      </c>
      <c r="J588" s="43">
        <v>0</v>
      </c>
    </row>
    <row r="589" spans="1:10" x14ac:dyDescent="0.25">
      <c r="A589" s="35">
        <v>584</v>
      </c>
      <c r="B589" s="35" t="s">
        <v>1244</v>
      </c>
      <c r="C589" s="36" t="s">
        <v>1245</v>
      </c>
      <c r="D589" s="37" t="s">
        <v>60</v>
      </c>
      <c r="E589" s="38">
        <v>37.32</v>
      </c>
      <c r="F589" s="38">
        <v>0</v>
      </c>
      <c r="G589" s="38">
        <v>0</v>
      </c>
      <c r="H589" s="38">
        <v>0</v>
      </c>
      <c r="I589" s="38">
        <v>37.32</v>
      </c>
      <c r="J589" s="43">
        <v>0</v>
      </c>
    </row>
    <row r="590" spans="1:10" x14ac:dyDescent="0.25">
      <c r="A590" s="35">
        <v>585</v>
      </c>
      <c r="B590" s="35" t="s">
        <v>1246</v>
      </c>
      <c r="C590" s="36" t="s">
        <v>1247</v>
      </c>
      <c r="D590" s="37" t="s">
        <v>60</v>
      </c>
      <c r="E590" s="38">
        <v>47.69</v>
      </c>
      <c r="F590" s="38">
        <v>0</v>
      </c>
      <c r="G590" s="38">
        <v>0</v>
      </c>
      <c r="H590" s="38">
        <v>0</v>
      </c>
      <c r="I590" s="38">
        <v>47.69</v>
      </c>
      <c r="J590" s="43">
        <v>0</v>
      </c>
    </row>
    <row r="591" spans="1:10" x14ac:dyDescent="0.25">
      <c r="A591" s="35">
        <v>586</v>
      </c>
      <c r="B591" s="35" t="s">
        <v>1248</v>
      </c>
      <c r="C591" s="36" t="s">
        <v>1249</v>
      </c>
      <c r="D591" s="37" t="s">
        <v>60</v>
      </c>
      <c r="E591" s="38">
        <v>15.12</v>
      </c>
      <c r="F591" s="38">
        <v>0</v>
      </c>
      <c r="G591" s="38">
        <v>0</v>
      </c>
      <c r="H591" s="38">
        <v>0</v>
      </c>
      <c r="I591" s="38">
        <v>15.12</v>
      </c>
      <c r="J591" s="43">
        <v>0</v>
      </c>
    </row>
    <row r="592" spans="1:10" x14ac:dyDescent="0.25">
      <c r="A592" s="35">
        <v>587</v>
      </c>
      <c r="B592" s="35" t="s">
        <v>1250</v>
      </c>
      <c r="C592" s="36" t="s">
        <v>1251</v>
      </c>
      <c r="D592" s="37" t="s">
        <v>60</v>
      </c>
      <c r="E592" s="38">
        <v>19.329999999999998</v>
      </c>
      <c r="F592" s="38">
        <v>0</v>
      </c>
      <c r="G592" s="38">
        <v>0</v>
      </c>
      <c r="H592" s="38">
        <v>0</v>
      </c>
      <c r="I592" s="38">
        <v>19.329999999999998</v>
      </c>
      <c r="J592" s="43">
        <v>0</v>
      </c>
    </row>
    <row r="593" spans="1:10" x14ac:dyDescent="0.25">
      <c r="A593" s="35">
        <v>588</v>
      </c>
      <c r="B593" s="35" t="s">
        <v>1252</v>
      </c>
      <c r="C593" s="36" t="s">
        <v>1253</v>
      </c>
      <c r="D593" s="37" t="s">
        <v>60</v>
      </c>
      <c r="E593" s="38">
        <v>21.88</v>
      </c>
      <c r="F593" s="38">
        <v>0</v>
      </c>
      <c r="G593" s="38">
        <v>0</v>
      </c>
      <c r="H593" s="38">
        <v>0</v>
      </c>
      <c r="I593" s="38">
        <v>21.88</v>
      </c>
      <c r="J593" s="43">
        <v>0</v>
      </c>
    </row>
    <row r="594" spans="1:10" x14ac:dyDescent="0.25">
      <c r="A594" s="35">
        <v>589</v>
      </c>
      <c r="B594" s="35" t="s">
        <v>1254</v>
      </c>
      <c r="C594" s="36" t="s">
        <v>1255</v>
      </c>
      <c r="D594" s="37" t="s">
        <v>60</v>
      </c>
      <c r="E594" s="38">
        <v>24.58</v>
      </c>
      <c r="F594" s="38">
        <v>0</v>
      </c>
      <c r="G594" s="38">
        <v>0</v>
      </c>
      <c r="H594" s="38">
        <v>0</v>
      </c>
      <c r="I594" s="38">
        <v>24.58</v>
      </c>
      <c r="J594" s="43">
        <v>0</v>
      </c>
    </row>
    <row r="595" spans="1:10" x14ac:dyDescent="0.25">
      <c r="A595" s="35">
        <v>590</v>
      </c>
      <c r="B595" s="35" t="s">
        <v>1256</v>
      </c>
      <c r="C595" s="36" t="s">
        <v>1257</v>
      </c>
      <c r="D595" s="37" t="s">
        <v>60</v>
      </c>
      <c r="E595" s="38">
        <v>29.13</v>
      </c>
      <c r="F595" s="38">
        <v>0</v>
      </c>
      <c r="G595" s="38">
        <v>0</v>
      </c>
      <c r="H595" s="38">
        <v>0</v>
      </c>
      <c r="I595" s="38">
        <v>29.13</v>
      </c>
      <c r="J595" s="43">
        <v>0</v>
      </c>
    </row>
    <row r="596" spans="1:10" x14ac:dyDescent="0.25">
      <c r="A596" s="35">
        <v>591</v>
      </c>
      <c r="B596" s="35" t="s">
        <v>1258</v>
      </c>
      <c r="C596" s="36" t="s">
        <v>1259</v>
      </c>
      <c r="D596" s="37" t="s">
        <v>60</v>
      </c>
      <c r="E596" s="38">
        <v>34.1</v>
      </c>
      <c r="F596" s="38">
        <v>0</v>
      </c>
      <c r="G596" s="38">
        <v>0</v>
      </c>
      <c r="H596" s="38">
        <v>0</v>
      </c>
      <c r="I596" s="38">
        <v>34.1</v>
      </c>
      <c r="J596" s="43">
        <v>0</v>
      </c>
    </row>
    <row r="597" spans="1:10" x14ac:dyDescent="0.25">
      <c r="A597" s="35">
        <v>592</v>
      </c>
      <c r="B597" s="35" t="s">
        <v>1260</v>
      </c>
      <c r="C597" s="36" t="s">
        <v>1261</v>
      </c>
      <c r="D597" s="37" t="s">
        <v>60</v>
      </c>
      <c r="E597" s="38">
        <v>47.64</v>
      </c>
      <c r="F597" s="38">
        <v>0</v>
      </c>
      <c r="G597" s="38">
        <v>0</v>
      </c>
      <c r="H597" s="38">
        <v>0</v>
      </c>
      <c r="I597" s="38">
        <v>47.64</v>
      </c>
      <c r="J597" s="43">
        <v>0</v>
      </c>
    </row>
    <row r="598" spans="1:10" ht="25.5" x14ac:dyDescent="0.25">
      <c r="A598" s="35">
        <v>593</v>
      </c>
      <c r="B598" s="35" t="s">
        <v>1262</v>
      </c>
      <c r="C598" s="36" t="s">
        <v>1263</v>
      </c>
      <c r="D598" s="37" t="s">
        <v>60</v>
      </c>
      <c r="E598" s="38">
        <v>3.59</v>
      </c>
      <c r="F598" s="38">
        <v>0</v>
      </c>
      <c r="G598" s="38">
        <v>0</v>
      </c>
      <c r="H598" s="38">
        <v>0</v>
      </c>
      <c r="I598" s="38">
        <v>3.59</v>
      </c>
      <c r="J598" s="43">
        <v>0</v>
      </c>
    </row>
    <row r="599" spans="1:10" ht="25.5" x14ac:dyDescent="0.25">
      <c r="A599" s="35">
        <v>594</v>
      </c>
      <c r="B599" s="35" t="s">
        <v>1264</v>
      </c>
      <c r="C599" s="36" t="s">
        <v>1265</v>
      </c>
      <c r="D599" s="37" t="s">
        <v>60</v>
      </c>
      <c r="E599" s="38">
        <v>4.1100000000000003</v>
      </c>
      <c r="F599" s="38">
        <v>0</v>
      </c>
      <c r="G599" s="38">
        <v>0</v>
      </c>
      <c r="H599" s="38">
        <v>0</v>
      </c>
      <c r="I599" s="38">
        <v>4.1100000000000003</v>
      </c>
      <c r="J599" s="43">
        <v>0</v>
      </c>
    </row>
    <row r="600" spans="1:10" ht="25.5" x14ac:dyDescent="0.25">
      <c r="A600" s="35">
        <v>595</v>
      </c>
      <c r="B600" s="35" t="s">
        <v>1266</v>
      </c>
      <c r="C600" s="36" t="s">
        <v>1267</v>
      </c>
      <c r="D600" s="37" t="s">
        <v>60</v>
      </c>
      <c r="E600" s="38">
        <v>5.16</v>
      </c>
      <c r="F600" s="38">
        <v>0</v>
      </c>
      <c r="G600" s="38">
        <v>0</v>
      </c>
      <c r="H600" s="38">
        <v>0</v>
      </c>
      <c r="I600" s="38">
        <v>5.16</v>
      </c>
      <c r="J600" s="43">
        <v>0</v>
      </c>
    </row>
    <row r="601" spans="1:10" ht="25.5" x14ac:dyDescent="0.25">
      <c r="A601" s="35">
        <v>596</v>
      </c>
      <c r="B601" s="35" t="s">
        <v>1268</v>
      </c>
      <c r="C601" s="36" t="s">
        <v>1269</v>
      </c>
      <c r="D601" s="37" t="s">
        <v>60</v>
      </c>
      <c r="E601" s="38">
        <v>7.84</v>
      </c>
      <c r="F601" s="38">
        <v>0</v>
      </c>
      <c r="G601" s="38">
        <v>0</v>
      </c>
      <c r="H601" s="38">
        <v>0</v>
      </c>
      <c r="I601" s="38">
        <v>7.84</v>
      </c>
      <c r="J601" s="43">
        <v>0</v>
      </c>
    </row>
    <row r="602" spans="1:10" ht="25.5" x14ac:dyDescent="0.25">
      <c r="A602" s="35">
        <v>597</v>
      </c>
      <c r="B602" s="35" t="s">
        <v>1270</v>
      </c>
      <c r="C602" s="36" t="s">
        <v>1271</v>
      </c>
      <c r="D602" s="37" t="s">
        <v>60</v>
      </c>
      <c r="E602" s="38">
        <v>10.58</v>
      </c>
      <c r="F602" s="38">
        <v>0</v>
      </c>
      <c r="G602" s="38">
        <v>0</v>
      </c>
      <c r="H602" s="38">
        <v>0</v>
      </c>
      <c r="I602" s="38">
        <v>10.58</v>
      </c>
      <c r="J602" s="43">
        <v>0</v>
      </c>
    </row>
    <row r="603" spans="1:10" ht="25.5" x14ac:dyDescent="0.25">
      <c r="A603" s="35">
        <v>598</v>
      </c>
      <c r="B603" s="35" t="s">
        <v>1272</v>
      </c>
      <c r="C603" s="36" t="s">
        <v>1273</v>
      </c>
      <c r="D603" s="37" t="s">
        <v>60</v>
      </c>
      <c r="E603" s="38">
        <v>13.76</v>
      </c>
      <c r="F603" s="38">
        <v>0</v>
      </c>
      <c r="G603" s="38">
        <v>0</v>
      </c>
      <c r="H603" s="38">
        <v>0</v>
      </c>
      <c r="I603" s="38">
        <v>13.76</v>
      </c>
      <c r="J603" s="43">
        <v>0</v>
      </c>
    </row>
    <row r="604" spans="1:10" ht="25.5" x14ac:dyDescent="0.25">
      <c r="A604" s="35">
        <v>599</v>
      </c>
      <c r="B604" s="35" t="s">
        <v>1274</v>
      </c>
      <c r="C604" s="36" t="s">
        <v>1275</v>
      </c>
      <c r="D604" s="37" t="s">
        <v>60</v>
      </c>
      <c r="E604" s="38">
        <v>25.74</v>
      </c>
      <c r="F604" s="38">
        <v>0</v>
      </c>
      <c r="G604" s="38">
        <v>0</v>
      </c>
      <c r="H604" s="38">
        <v>0</v>
      </c>
      <c r="I604" s="38">
        <v>25.74</v>
      </c>
      <c r="J604" s="43">
        <v>0</v>
      </c>
    </row>
    <row r="605" spans="1:10" ht="25.5" x14ac:dyDescent="0.25">
      <c r="A605" s="35">
        <v>600</v>
      </c>
      <c r="B605" s="35" t="s">
        <v>1276</v>
      </c>
      <c r="C605" s="36" t="s">
        <v>1277</v>
      </c>
      <c r="D605" s="37" t="s">
        <v>60</v>
      </c>
      <c r="E605" s="38">
        <v>35.42</v>
      </c>
      <c r="F605" s="38">
        <v>0</v>
      </c>
      <c r="G605" s="38">
        <v>0</v>
      </c>
      <c r="H605" s="38">
        <v>0</v>
      </c>
      <c r="I605" s="38">
        <v>35.42</v>
      </c>
      <c r="J605" s="43">
        <v>0</v>
      </c>
    </row>
    <row r="606" spans="1:10" ht="25.5" x14ac:dyDescent="0.25">
      <c r="A606" s="35">
        <v>601</v>
      </c>
      <c r="B606" s="35" t="s">
        <v>1278</v>
      </c>
      <c r="C606" s="36" t="s">
        <v>1279</v>
      </c>
      <c r="D606" s="37" t="s">
        <v>60</v>
      </c>
      <c r="E606" s="38">
        <v>66.12</v>
      </c>
      <c r="F606" s="38">
        <v>0</v>
      </c>
      <c r="G606" s="38">
        <v>0</v>
      </c>
      <c r="H606" s="38">
        <v>0</v>
      </c>
      <c r="I606" s="38">
        <v>66.12</v>
      </c>
      <c r="J606" s="43">
        <v>0</v>
      </c>
    </row>
    <row r="607" spans="1:10" ht="25.5" x14ac:dyDescent="0.25">
      <c r="A607" s="35">
        <v>602</v>
      </c>
      <c r="B607" s="35" t="s">
        <v>1280</v>
      </c>
      <c r="C607" s="36" t="s">
        <v>1281</v>
      </c>
      <c r="D607" s="37" t="s">
        <v>60</v>
      </c>
      <c r="E607" s="38">
        <v>109.02</v>
      </c>
      <c r="F607" s="38">
        <v>0</v>
      </c>
      <c r="G607" s="38">
        <v>0</v>
      </c>
      <c r="H607" s="38">
        <v>0</v>
      </c>
      <c r="I607" s="38">
        <v>109.02</v>
      </c>
      <c r="J607" s="43">
        <v>0</v>
      </c>
    </row>
    <row r="608" spans="1:10" x14ac:dyDescent="0.25">
      <c r="A608" s="35">
        <v>603</v>
      </c>
      <c r="B608" s="35" t="s">
        <v>1282</v>
      </c>
      <c r="C608" s="36" t="s">
        <v>1283</v>
      </c>
      <c r="D608" s="37" t="s">
        <v>60</v>
      </c>
      <c r="E608" s="38">
        <v>19.579999999999998</v>
      </c>
      <c r="F608" s="38">
        <v>0</v>
      </c>
      <c r="G608" s="38">
        <v>0</v>
      </c>
      <c r="H608" s="38">
        <v>0</v>
      </c>
      <c r="I608" s="38">
        <v>19.579999999999998</v>
      </c>
      <c r="J608" s="43">
        <v>0</v>
      </c>
    </row>
    <row r="609" spans="1:10" x14ac:dyDescent="0.25">
      <c r="A609" s="35">
        <v>604</v>
      </c>
      <c r="B609" s="35" t="s">
        <v>1284</v>
      </c>
      <c r="C609" s="36" t="s">
        <v>1285</v>
      </c>
      <c r="D609" s="37" t="s">
        <v>60</v>
      </c>
      <c r="E609" s="38">
        <v>23.92</v>
      </c>
      <c r="F609" s="38">
        <v>0</v>
      </c>
      <c r="G609" s="38">
        <v>0</v>
      </c>
      <c r="H609" s="38">
        <v>0</v>
      </c>
      <c r="I609" s="38">
        <v>23.92</v>
      </c>
      <c r="J609" s="43">
        <v>0</v>
      </c>
    </row>
    <row r="610" spans="1:10" ht="25.5" x14ac:dyDescent="0.25">
      <c r="A610" s="35">
        <v>605</v>
      </c>
      <c r="B610" s="35" t="s">
        <v>1286</v>
      </c>
      <c r="C610" s="36" t="s">
        <v>1287</v>
      </c>
      <c r="D610" s="37" t="s">
        <v>60</v>
      </c>
      <c r="E610" s="38">
        <v>2.1</v>
      </c>
      <c r="F610" s="38">
        <v>0</v>
      </c>
      <c r="G610" s="38">
        <v>0</v>
      </c>
      <c r="H610" s="38">
        <v>0</v>
      </c>
      <c r="I610" s="38">
        <v>2.1</v>
      </c>
      <c r="J610" s="43">
        <v>0</v>
      </c>
    </row>
    <row r="611" spans="1:10" x14ac:dyDescent="0.25">
      <c r="A611" s="35">
        <v>606</v>
      </c>
      <c r="B611" s="35" t="s">
        <v>1288</v>
      </c>
      <c r="C611" s="36" t="s">
        <v>1289</v>
      </c>
      <c r="D611" s="37" t="s">
        <v>60</v>
      </c>
      <c r="E611" s="38">
        <v>3.06</v>
      </c>
      <c r="F611" s="38">
        <v>0</v>
      </c>
      <c r="G611" s="38">
        <v>0</v>
      </c>
      <c r="H611" s="38">
        <v>0</v>
      </c>
      <c r="I611" s="38">
        <v>3.06</v>
      </c>
      <c r="J611" s="43">
        <v>0</v>
      </c>
    </row>
    <row r="612" spans="1:10" x14ac:dyDescent="0.25">
      <c r="A612" s="35">
        <v>607</v>
      </c>
      <c r="B612" s="35" t="s">
        <v>1290</v>
      </c>
      <c r="C612" s="36" t="s">
        <v>1291</v>
      </c>
      <c r="D612" s="37" t="s">
        <v>60</v>
      </c>
      <c r="E612" s="38">
        <v>3.06</v>
      </c>
      <c r="F612" s="38">
        <v>0</v>
      </c>
      <c r="G612" s="38">
        <v>0</v>
      </c>
      <c r="H612" s="38">
        <v>0</v>
      </c>
      <c r="I612" s="38">
        <v>3.06</v>
      </c>
      <c r="J612" s="43">
        <v>0</v>
      </c>
    </row>
    <row r="613" spans="1:10" ht="25.5" x14ac:dyDescent="0.25">
      <c r="A613" s="35">
        <v>608</v>
      </c>
      <c r="B613" s="35" t="s">
        <v>1292</v>
      </c>
      <c r="C613" s="36" t="s">
        <v>1293</v>
      </c>
      <c r="D613" s="37" t="s">
        <v>60</v>
      </c>
      <c r="E613" s="38">
        <v>2.4300000000000002</v>
      </c>
      <c r="F613" s="38">
        <v>0</v>
      </c>
      <c r="G613" s="38">
        <v>0</v>
      </c>
      <c r="H613" s="38">
        <v>0</v>
      </c>
      <c r="I613" s="38">
        <v>2.4300000000000002</v>
      </c>
      <c r="J613" s="43">
        <v>0</v>
      </c>
    </row>
    <row r="614" spans="1:10" x14ac:dyDescent="0.25">
      <c r="A614" s="35">
        <v>609</v>
      </c>
      <c r="B614" s="35" t="s">
        <v>1294</v>
      </c>
      <c r="C614" s="36" t="s">
        <v>1295</v>
      </c>
      <c r="D614" s="37" t="s">
        <v>60</v>
      </c>
      <c r="E614" s="38">
        <v>3.78</v>
      </c>
      <c r="F614" s="38">
        <v>0</v>
      </c>
      <c r="G614" s="38">
        <v>0</v>
      </c>
      <c r="H614" s="38">
        <v>0</v>
      </c>
      <c r="I614" s="38">
        <v>3.78</v>
      </c>
      <c r="J614" s="43">
        <v>0</v>
      </c>
    </row>
    <row r="615" spans="1:10" ht="25.5" x14ac:dyDescent="0.25">
      <c r="A615" s="35">
        <v>610</v>
      </c>
      <c r="B615" s="35" t="s">
        <v>1296</v>
      </c>
      <c r="C615" s="36" t="s">
        <v>1297</v>
      </c>
      <c r="D615" s="37" t="s">
        <v>60</v>
      </c>
      <c r="E615" s="38">
        <v>2.38</v>
      </c>
      <c r="F615" s="38">
        <v>0</v>
      </c>
      <c r="G615" s="38">
        <v>0</v>
      </c>
      <c r="H615" s="38">
        <v>0</v>
      </c>
      <c r="I615" s="38">
        <v>2.38</v>
      </c>
      <c r="J615" s="43">
        <v>0</v>
      </c>
    </row>
    <row r="616" spans="1:10" ht="25.5" x14ac:dyDescent="0.25">
      <c r="A616" s="35">
        <v>611</v>
      </c>
      <c r="B616" s="35" t="s">
        <v>1298</v>
      </c>
      <c r="C616" s="36" t="s">
        <v>1299</v>
      </c>
      <c r="D616" s="37" t="s">
        <v>60</v>
      </c>
      <c r="E616" s="38">
        <v>3.52</v>
      </c>
      <c r="F616" s="38">
        <v>0</v>
      </c>
      <c r="G616" s="38">
        <v>0</v>
      </c>
      <c r="H616" s="38">
        <v>0</v>
      </c>
      <c r="I616" s="38">
        <v>3.52</v>
      </c>
      <c r="J616" s="43">
        <v>0</v>
      </c>
    </row>
    <row r="617" spans="1:10" ht="25.5" x14ac:dyDescent="0.25">
      <c r="A617" s="35">
        <v>612</v>
      </c>
      <c r="B617" s="35" t="s">
        <v>1300</v>
      </c>
      <c r="C617" s="36" t="s">
        <v>1301</v>
      </c>
      <c r="D617" s="37" t="s">
        <v>60</v>
      </c>
      <c r="E617" s="38">
        <v>3.57</v>
      </c>
      <c r="F617" s="38">
        <v>0</v>
      </c>
      <c r="G617" s="38">
        <v>0</v>
      </c>
      <c r="H617" s="38">
        <v>0</v>
      </c>
      <c r="I617" s="38">
        <v>3.57</v>
      </c>
      <c r="J617" s="43">
        <v>0</v>
      </c>
    </row>
    <row r="618" spans="1:10" ht="25.5" x14ac:dyDescent="0.25">
      <c r="A618" s="35">
        <v>613</v>
      </c>
      <c r="B618" s="35" t="s">
        <v>1302</v>
      </c>
      <c r="C618" s="36" t="s">
        <v>1303</v>
      </c>
      <c r="D618" s="37" t="s">
        <v>60</v>
      </c>
      <c r="E618" s="38">
        <v>2.87</v>
      </c>
      <c r="F618" s="38">
        <v>0</v>
      </c>
      <c r="G618" s="38">
        <v>0</v>
      </c>
      <c r="H618" s="38">
        <v>0</v>
      </c>
      <c r="I618" s="38">
        <v>2.87</v>
      </c>
      <c r="J618" s="43">
        <v>0</v>
      </c>
    </row>
    <row r="619" spans="1:10" ht="25.5" x14ac:dyDescent="0.25">
      <c r="A619" s="35">
        <v>614</v>
      </c>
      <c r="B619" s="35" t="s">
        <v>1304</v>
      </c>
      <c r="C619" s="36" t="s">
        <v>1305</v>
      </c>
      <c r="D619" s="37" t="s">
        <v>60</v>
      </c>
      <c r="E619" s="38">
        <v>4.82</v>
      </c>
      <c r="F619" s="38">
        <v>0</v>
      </c>
      <c r="G619" s="38">
        <v>0</v>
      </c>
      <c r="H619" s="38">
        <v>0</v>
      </c>
      <c r="I619" s="38">
        <v>4.82</v>
      </c>
      <c r="J619" s="43">
        <v>0</v>
      </c>
    </row>
    <row r="620" spans="1:10" ht="25.5" x14ac:dyDescent="0.25">
      <c r="A620" s="35">
        <v>615</v>
      </c>
      <c r="B620" s="35" t="s">
        <v>1306</v>
      </c>
      <c r="C620" s="36" t="s">
        <v>1307</v>
      </c>
      <c r="D620" s="37" t="s">
        <v>60</v>
      </c>
      <c r="E620" s="38">
        <v>2.83</v>
      </c>
      <c r="F620" s="38">
        <v>0</v>
      </c>
      <c r="G620" s="38">
        <v>0</v>
      </c>
      <c r="H620" s="38">
        <v>0</v>
      </c>
      <c r="I620" s="38">
        <v>2.83</v>
      </c>
      <c r="J620" s="43">
        <v>0</v>
      </c>
    </row>
    <row r="621" spans="1:10" ht="25.5" x14ac:dyDescent="0.25">
      <c r="A621" s="35">
        <v>616</v>
      </c>
      <c r="B621" s="35" t="s">
        <v>1308</v>
      </c>
      <c r="C621" s="36" t="s">
        <v>1309</v>
      </c>
      <c r="D621" s="37" t="s">
        <v>60</v>
      </c>
      <c r="E621" s="38">
        <v>4.33</v>
      </c>
      <c r="F621" s="38">
        <v>0</v>
      </c>
      <c r="G621" s="38">
        <v>0</v>
      </c>
      <c r="H621" s="38">
        <v>0</v>
      </c>
      <c r="I621" s="38">
        <v>4.33</v>
      </c>
      <c r="J621" s="43">
        <v>0</v>
      </c>
    </row>
    <row r="622" spans="1:10" ht="25.5" x14ac:dyDescent="0.25">
      <c r="A622" s="35">
        <v>617</v>
      </c>
      <c r="B622" s="35" t="s">
        <v>1310</v>
      </c>
      <c r="C622" s="36" t="s">
        <v>1311</v>
      </c>
      <c r="D622" s="37" t="s">
        <v>60</v>
      </c>
      <c r="E622" s="38">
        <v>4.26</v>
      </c>
      <c r="F622" s="38">
        <v>0</v>
      </c>
      <c r="G622" s="38">
        <v>0</v>
      </c>
      <c r="H622" s="38">
        <v>0</v>
      </c>
      <c r="I622" s="38">
        <v>4.26</v>
      </c>
      <c r="J622" s="43">
        <v>0</v>
      </c>
    </row>
    <row r="623" spans="1:10" ht="25.5" x14ac:dyDescent="0.25">
      <c r="A623" s="35">
        <v>618</v>
      </c>
      <c r="B623" s="35" t="s">
        <v>1312</v>
      </c>
      <c r="C623" s="36" t="s">
        <v>1313</v>
      </c>
      <c r="D623" s="37" t="s">
        <v>60</v>
      </c>
      <c r="E623" s="38">
        <v>3.3</v>
      </c>
      <c r="F623" s="38">
        <v>0</v>
      </c>
      <c r="G623" s="38">
        <v>0</v>
      </c>
      <c r="H623" s="38">
        <v>0</v>
      </c>
      <c r="I623" s="38">
        <v>3.3</v>
      </c>
      <c r="J623" s="43">
        <v>0</v>
      </c>
    </row>
    <row r="624" spans="1:10" ht="25.5" x14ac:dyDescent="0.25">
      <c r="A624" s="35">
        <v>619</v>
      </c>
      <c r="B624" s="35" t="s">
        <v>1314</v>
      </c>
      <c r="C624" s="36" t="s">
        <v>1315</v>
      </c>
      <c r="D624" s="37" t="s">
        <v>60</v>
      </c>
      <c r="E624" s="38">
        <v>6.02</v>
      </c>
      <c r="F624" s="38">
        <v>0</v>
      </c>
      <c r="G624" s="38">
        <v>0</v>
      </c>
      <c r="H624" s="38">
        <v>0</v>
      </c>
      <c r="I624" s="38">
        <v>6.02</v>
      </c>
      <c r="J624" s="43">
        <v>0</v>
      </c>
    </row>
    <row r="625" spans="1:10" ht="25.5" x14ac:dyDescent="0.25">
      <c r="A625" s="35">
        <v>620</v>
      </c>
      <c r="B625" s="35" t="s">
        <v>1316</v>
      </c>
      <c r="C625" s="36" t="s">
        <v>1317</v>
      </c>
      <c r="D625" s="37" t="s">
        <v>60</v>
      </c>
      <c r="E625" s="38">
        <v>4.4800000000000004</v>
      </c>
      <c r="F625" s="38">
        <v>0</v>
      </c>
      <c r="G625" s="38">
        <v>0</v>
      </c>
      <c r="H625" s="38">
        <v>0</v>
      </c>
      <c r="I625" s="38">
        <v>4.4800000000000004</v>
      </c>
      <c r="J625" s="43">
        <v>0</v>
      </c>
    </row>
    <row r="626" spans="1:10" ht="25.5" x14ac:dyDescent="0.25">
      <c r="A626" s="35">
        <v>621</v>
      </c>
      <c r="B626" s="35" t="s">
        <v>1318</v>
      </c>
      <c r="C626" s="36" t="s">
        <v>1319</v>
      </c>
      <c r="D626" s="37" t="s">
        <v>60</v>
      </c>
      <c r="E626" s="38">
        <v>6.68</v>
      </c>
      <c r="F626" s="38">
        <v>0</v>
      </c>
      <c r="G626" s="38">
        <v>0</v>
      </c>
      <c r="H626" s="38">
        <v>0</v>
      </c>
      <c r="I626" s="38">
        <v>6.68</v>
      </c>
      <c r="J626" s="43">
        <v>0</v>
      </c>
    </row>
    <row r="627" spans="1:10" ht="25.5" x14ac:dyDescent="0.25">
      <c r="A627" s="35">
        <v>622</v>
      </c>
      <c r="B627" s="35" t="s">
        <v>1320</v>
      </c>
      <c r="C627" s="36" t="s">
        <v>1321</v>
      </c>
      <c r="D627" s="37" t="s">
        <v>60</v>
      </c>
      <c r="E627" s="38">
        <v>7.01</v>
      </c>
      <c r="F627" s="38">
        <v>0</v>
      </c>
      <c r="G627" s="38">
        <v>0</v>
      </c>
      <c r="H627" s="38">
        <v>0</v>
      </c>
      <c r="I627" s="38">
        <v>7.01</v>
      </c>
      <c r="J627" s="43">
        <v>0</v>
      </c>
    </row>
    <row r="628" spans="1:10" ht="25.5" x14ac:dyDescent="0.25">
      <c r="A628" s="35">
        <v>623</v>
      </c>
      <c r="B628" s="35" t="s">
        <v>1322</v>
      </c>
      <c r="C628" s="36" t="s">
        <v>1323</v>
      </c>
      <c r="D628" s="37" t="s">
        <v>60</v>
      </c>
      <c r="E628" s="38">
        <v>5.89</v>
      </c>
      <c r="F628" s="38">
        <v>0</v>
      </c>
      <c r="G628" s="38">
        <v>0</v>
      </c>
      <c r="H628" s="38">
        <v>0</v>
      </c>
      <c r="I628" s="38">
        <v>5.89</v>
      </c>
      <c r="J628" s="43">
        <v>0</v>
      </c>
    </row>
    <row r="629" spans="1:10" ht="25.5" x14ac:dyDescent="0.25">
      <c r="A629" s="35">
        <v>624</v>
      </c>
      <c r="B629" s="35" t="s">
        <v>1324</v>
      </c>
      <c r="C629" s="36" t="s">
        <v>1325</v>
      </c>
      <c r="D629" s="37" t="s">
        <v>60</v>
      </c>
      <c r="E629" s="38">
        <v>9.5399999999999991</v>
      </c>
      <c r="F629" s="38">
        <v>0</v>
      </c>
      <c r="G629" s="38">
        <v>0</v>
      </c>
      <c r="H629" s="38">
        <v>0</v>
      </c>
      <c r="I629" s="38">
        <v>9.5399999999999991</v>
      </c>
      <c r="J629" s="43">
        <v>0</v>
      </c>
    </row>
    <row r="630" spans="1:10" ht="25.5" x14ac:dyDescent="0.25">
      <c r="A630" s="35">
        <v>625</v>
      </c>
      <c r="B630" s="35" t="s">
        <v>1326</v>
      </c>
      <c r="C630" s="36" t="s">
        <v>1327</v>
      </c>
      <c r="D630" s="37" t="s">
        <v>60</v>
      </c>
      <c r="E630" s="38">
        <v>5.87</v>
      </c>
      <c r="F630" s="38">
        <v>0</v>
      </c>
      <c r="G630" s="38">
        <v>0</v>
      </c>
      <c r="H630" s="38">
        <v>0</v>
      </c>
      <c r="I630" s="38">
        <v>5.87</v>
      </c>
      <c r="J630" s="43">
        <v>0</v>
      </c>
    </row>
    <row r="631" spans="1:10" ht="25.5" x14ac:dyDescent="0.25">
      <c r="A631" s="35">
        <v>626</v>
      </c>
      <c r="B631" s="35" t="s">
        <v>1328</v>
      </c>
      <c r="C631" s="36" t="s">
        <v>1329</v>
      </c>
      <c r="D631" s="37" t="s">
        <v>60</v>
      </c>
      <c r="E631" s="38">
        <v>8.8699999999999992</v>
      </c>
      <c r="F631" s="38">
        <v>0</v>
      </c>
      <c r="G631" s="38">
        <v>0</v>
      </c>
      <c r="H631" s="38">
        <v>0</v>
      </c>
      <c r="I631" s="38">
        <v>8.8699999999999992</v>
      </c>
      <c r="J631" s="43">
        <v>0</v>
      </c>
    </row>
    <row r="632" spans="1:10" ht="25.5" x14ac:dyDescent="0.25">
      <c r="A632" s="35">
        <v>627</v>
      </c>
      <c r="B632" s="35" t="s">
        <v>1330</v>
      </c>
      <c r="C632" s="36" t="s">
        <v>1331</v>
      </c>
      <c r="D632" s="37" t="s">
        <v>60</v>
      </c>
      <c r="E632" s="38">
        <v>9.5399999999999991</v>
      </c>
      <c r="F632" s="38">
        <v>0</v>
      </c>
      <c r="G632" s="38">
        <v>0</v>
      </c>
      <c r="H632" s="38">
        <v>0</v>
      </c>
      <c r="I632" s="38">
        <v>9.5399999999999991</v>
      </c>
      <c r="J632" s="43">
        <v>0</v>
      </c>
    </row>
    <row r="633" spans="1:10" ht="25.5" x14ac:dyDescent="0.25">
      <c r="A633" s="35">
        <v>628</v>
      </c>
      <c r="B633" s="35" t="s">
        <v>1332</v>
      </c>
      <c r="C633" s="36" t="s">
        <v>1333</v>
      </c>
      <c r="D633" s="37" t="s">
        <v>60</v>
      </c>
      <c r="E633" s="38">
        <v>7.64</v>
      </c>
      <c r="F633" s="38">
        <v>0</v>
      </c>
      <c r="G633" s="38">
        <v>0</v>
      </c>
      <c r="H633" s="38">
        <v>0</v>
      </c>
      <c r="I633" s="38">
        <v>7.64</v>
      </c>
      <c r="J633" s="43">
        <v>0</v>
      </c>
    </row>
    <row r="634" spans="1:10" ht="25.5" x14ac:dyDescent="0.25">
      <c r="A634" s="35">
        <v>629</v>
      </c>
      <c r="B634" s="35" t="s">
        <v>1334</v>
      </c>
      <c r="C634" s="36" t="s">
        <v>1335</v>
      </c>
      <c r="D634" s="37" t="s">
        <v>60</v>
      </c>
      <c r="E634" s="38">
        <v>12.68</v>
      </c>
      <c r="F634" s="38">
        <v>0</v>
      </c>
      <c r="G634" s="38">
        <v>0</v>
      </c>
      <c r="H634" s="38">
        <v>0</v>
      </c>
      <c r="I634" s="38">
        <v>12.68</v>
      </c>
      <c r="J634" s="43">
        <v>0</v>
      </c>
    </row>
    <row r="635" spans="1:10" ht="25.5" x14ac:dyDescent="0.25">
      <c r="A635" s="35">
        <v>630</v>
      </c>
      <c r="B635" s="35" t="s">
        <v>1336</v>
      </c>
      <c r="C635" s="36" t="s">
        <v>1337</v>
      </c>
      <c r="D635" s="37" t="s">
        <v>60</v>
      </c>
      <c r="E635" s="38">
        <v>8.02</v>
      </c>
      <c r="F635" s="38">
        <v>0</v>
      </c>
      <c r="G635" s="38">
        <v>0</v>
      </c>
      <c r="H635" s="38">
        <v>0</v>
      </c>
      <c r="I635" s="38">
        <v>8.02</v>
      </c>
      <c r="J635" s="43">
        <v>0</v>
      </c>
    </row>
    <row r="636" spans="1:10" ht="25.5" x14ac:dyDescent="0.25">
      <c r="A636" s="35">
        <v>631</v>
      </c>
      <c r="B636" s="35" t="s">
        <v>1338</v>
      </c>
      <c r="C636" s="36" t="s">
        <v>1339</v>
      </c>
      <c r="D636" s="37" t="s">
        <v>60</v>
      </c>
      <c r="E636" s="38">
        <v>12.07</v>
      </c>
      <c r="F636" s="38">
        <v>0</v>
      </c>
      <c r="G636" s="38">
        <v>0</v>
      </c>
      <c r="H636" s="38">
        <v>0</v>
      </c>
      <c r="I636" s="38">
        <v>12.07</v>
      </c>
      <c r="J636" s="43">
        <v>0</v>
      </c>
    </row>
    <row r="637" spans="1:10" ht="25.5" x14ac:dyDescent="0.25">
      <c r="A637" s="35">
        <v>632</v>
      </c>
      <c r="B637" s="35" t="s">
        <v>1340</v>
      </c>
      <c r="C637" s="36" t="s">
        <v>1341</v>
      </c>
      <c r="D637" s="37" t="s">
        <v>60</v>
      </c>
      <c r="E637" s="38">
        <v>11.42</v>
      </c>
      <c r="F637" s="38">
        <v>0</v>
      </c>
      <c r="G637" s="38">
        <v>0</v>
      </c>
      <c r="H637" s="38">
        <v>0</v>
      </c>
      <c r="I637" s="38">
        <v>11.42</v>
      </c>
      <c r="J637" s="43">
        <v>0</v>
      </c>
    </row>
    <row r="638" spans="1:10" ht="25.5" x14ac:dyDescent="0.25">
      <c r="A638" s="35">
        <v>633</v>
      </c>
      <c r="B638" s="35" t="s">
        <v>1342</v>
      </c>
      <c r="C638" s="36" t="s">
        <v>1343</v>
      </c>
      <c r="D638" s="37" t="s">
        <v>60</v>
      </c>
      <c r="E638" s="38">
        <v>10.130000000000001</v>
      </c>
      <c r="F638" s="38">
        <v>0</v>
      </c>
      <c r="G638" s="38">
        <v>0</v>
      </c>
      <c r="H638" s="38">
        <v>0</v>
      </c>
      <c r="I638" s="38">
        <v>10.130000000000001</v>
      </c>
      <c r="J638" s="43">
        <v>0</v>
      </c>
    </row>
    <row r="639" spans="1:10" ht="25.5" x14ac:dyDescent="0.25">
      <c r="A639" s="35">
        <v>634</v>
      </c>
      <c r="B639" s="35" t="s">
        <v>1344</v>
      </c>
      <c r="C639" s="36" t="s">
        <v>1345</v>
      </c>
      <c r="D639" s="37" t="s">
        <v>60</v>
      </c>
      <c r="E639" s="38">
        <v>17.75</v>
      </c>
      <c r="F639" s="38">
        <v>0</v>
      </c>
      <c r="G639" s="38">
        <v>0</v>
      </c>
      <c r="H639" s="38">
        <v>0</v>
      </c>
      <c r="I639" s="38">
        <v>17.75</v>
      </c>
      <c r="J639" s="43">
        <v>0</v>
      </c>
    </row>
    <row r="640" spans="1:10" ht="25.5" x14ac:dyDescent="0.25">
      <c r="A640" s="35">
        <v>635</v>
      </c>
      <c r="B640" s="35" t="s">
        <v>1346</v>
      </c>
      <c r="C640" s="36" t="s">
        <v>1347</v>
      </c>
      <c r="D640" s="37" t="s">
        <v>60</v>
      </c>
      <c r="E640" s="38">
        <v>15.21</v>
      </c>
      <c r="F640" s="38">
        <v>0</v>
      </c>
      <c r="G640" s="38">
        <v>0</v>
      </c>
      <c r="H640" s="38">
        <v>0</v>
      </c>
      <c r="I640" s="38">
        <v>15.21</v>
      </c>
      <c r="J640" s="43">
        <v>0</v>
      </c>
    </row>
    <row r="641" spans="1:10" ht="25.5" x14ac:dyDescent="0.25">
      <c r="A641" s="35">
        <v>636</v>
      </c>
      <c r="B641" s="35" t="s">
        <v>1348</v>
      </c>
      <c r="C641" s="36" t="s">
        <v>1349</v>
      </c>
      <c r="D641" s="37" t="s">
        <v>60</v>
      </c>
      <c r="E641" s="38">
        <v>22.16</v>
      </c>
      <c r="F641" s="38">
        <v>0</v>
      </c>
      <c r="G641" s="38">
        <v>0</v>
      </c>
      <c r="H641" s="38">
        <v>0</v>
      </c>
      <c r="I641" s="38">
        <v>22.16</v>
      </c>
      <c r="J641" s="43">
        <v>0</v>
      </c>
    </row>
    <row r="642" spans="1:10" ht="25.5" x14ac:dyDescent="0.25">
      <c r="A642" s="35">
        <v>637</v>
      </c>
      <c r="B642" s="35" t="s">
        <v>1350</v>
      </c>
      <c r="C642" s="36" t="s">
        <v>1351</v>
      </c>
      <c r="D642" s="37" t="s">
        <v>60</v>
      </c>
      <c r="E642" s="38">
        <v>21.57</v>
      </c>
      <c r="F642" s="38">
        <v>0</v>
      </c>
      <c r="G642" s="38">
        <v>0</v>
      </c>
      <c r="H642" s="38">
        <v>0</v>
      </c>
      <c r="I642" s="38">
        <v>21.57</v>
      </c>
      <c r="J642" s="43">
        <v>0</v>
      </c>
    </row>
    <row r="643" spans="1:10" ht="25.5" x14ac:dyDescent="0.25">
      <c r="A643" s="35">
        <v>638</v>
      </c>
      <c r="B643" s="35" t="s">
        <v>1352</v>
      </c>
      <c r="C643" s="36" t="s">
        <v>1353</v>
      </c>
      <c r="D643" s="37" t="s">
        <v>60</v>
      </c>
      <c r="E643" s="38">
        <v>17.84</v>
      </c>
      <c r="F643" s="38">
        <v>0</v>
      </c>
      <c r="G643" s="38">
        <v>0</v>
      </c>
      <c r="H643" s="38">
        <v>0</v>
      </c>
      <c r="I643" s="38">
        <v>17.84</v>
      </c>
      <c r="J643" s="43">
        <v>0</v>
      </c>
    </row>
    <row r="644" spans="1:10" ht="25.5" x14ac:dyDescent="0.25">
      <c r="A644" s="35">
        <v>639</v>
      </c>
      <c r="B644" s="35" t="s">
        <v>1354</v>
      </c>
      <c r="C644" s="36" t="s">
        <v>1355</v>
      </c>
      <c r="D644" s="37" t="s">
        <v>60</v>
      </c>
      <c r="E644" s="38">
        <v>30.36</v>
      </c>
      <c r="F644" s="38">
        <v>0</v>
      </c>
      <c r="G644" s="38">
        <v>0</v>
      </c>
      <c r="H644" s="38">
        <v>0</v>
      </c>
      <c r="I644" s="38">
        <v>30.36</v>
      </c>
      <c r="J644" s="43">
        <v>0</v>
      </c>
    </row>
    <row r="645" spans="1:10" ht="25.5" x14ac:dyDescent="0.25">
      <c r="A645" s="35">
        <v>640</v>
      </c>
      <c r="B645" s="35" t="s">
        <v>1356</v>
      </c>
      <c r="C645" s="36" t="s">
        <v>1357</v>
      </c>
      <c r="D645" s="37" t="s">
        <v>60</v>
      </c>
      <c r="E645" s="38">
        <v>17.760000000000002</v>
      </c>
      <c r="F645" s="38">
        <v>0</v>
      </c>
      <c r="G645" s="38">
        <v>0</v>
      </c>
      <c r="H645" s="38">
        <v>0</v>
      </c>
      <c r="I645" s="38">
        <v>17.760000000000002</v>
      </c>
      <c r="J645" s="43">
        <v>0</v>
      </c>
    </row>
    <row r="646" spans="1:10" ht="25.5" x14ac:dyDescent="0.25">
      <c r="A646" s="35">
        <v>641</v>
      </c>
      <c r="B646" s="35" t="s">
        <v>1358</v>
      </c>
      <c r="C646" s="36" t="s">
        <v>1359</v>
      </c>
      <c r="D646" s="37" t="s">
        <v>60</v>
      </c>
      <c r="E646" s="38">
        <v>27.27</v>
      </c>
      <c r="F646" s="38">
        <v>0</v>
      </c>
      <c r="G646" s="38">
        <v>0</v>
      </c>
      <c r="H646" s="38">
        <v>0</v>
      </c>
      <c r="I646" s="38">
        <v>27.27</v>
      </c>
      <c r="J646" s="43">
        <v>0</v>
      </c>
    </row>
    <row r="647" spans="1:10" ht="25.5" x14ac:dyDescent="0.25">
      <c r="A647" s="35">
        <v>642</v>
      </c>
      <c r="B647" s="35" t="s">
        <v>1360</v>
      </c>
      <c r="C647" s="36" t="s">
        <v>1361</v>
      </c>
      <c r="D647" s="37" t="s">
        <v>60</v>
      </c>
      <c r="E647" s="38">
        <v>26.63</v>
      </c>
      <c r="F647" s="38">
        <v>0</v>
      </c>
      <c r="G647" s="38">
        <v>0</v>
      </c>
      <c r="H647" s="38">
        <v>0</v>
      </c>
      <c r="I647" s="38">
        <v>26.63</v>
      </c>
      <c r="J647" s="43">
        <v>0</v>
      </c>
    </row>
    <row r="648" spans="1:10" ht="25.5" x14ac:dyDescent="0.25">
      <c r="A648" s="35">
        <v>643</v>
      </c>
      <c r="B648" s="35" t="s">
        <v>1362</v>
      </c>
      <c r="C648" s="36" t="s">
        <v>1363</v>
      </c>
      <c r="D648" s="37" t="s">
        <v>60</v>
      </c>
      <c r="E648" s="38">
        <v>44.35</v>
      </c>
      <c r="F648" s="38">
        <v>0</v>
      </c>
      <c r="G648" s="38">
        <v>0</v>
      </c>
      <c r="H648" s="38">
        <v>0</v>
      </c>
      <c r="I648" s="38">
        <v>44.35</v>
      </c>
      <c r="J648" s="43">
        <v>0</v>
      </c>
    </row>
    <row r="649" spans="1:10" ht="25.5" x14ac:dyDescent="0.25">
      <c r="A649" s="35">
        <v>644</v>
      </c>
      <c r="B649" s="35" t="s">
        <v>1364</v>
      </c>
      <c r="C649" s="36" t="s">
        <v>1365</v>
      </c>
      <c r="D649" s="37" t="s">
        <v>60</v>
      </c>
      <c r="E649" s="38">
        <v>41.23</v>
      </c>
      <c r="F649" s="38">
        <v>0</v>
      </c>
      <c r="G649" s="38">
        <v>0</v>
      </c>
      <c r="H649" s="38">
        <v>0</v>
      </c>
      <c r="I649" s="38">
        <v>41.23</v>
      </c>
      <c r="J649" s="43">
        <v>0</v>
      </c>
    </row>
    <row r="650" spans="1:10" ht="25.5" x14ac:dyDescent="0.25">
      <c r="A650" s="35">
        <v>645</v>
      </c>
      <c r="B650" s="35" t="s">
        <v>1366</v>
      </c>
      <c r="C650" s="36" t="s">
        <v>1367</v>
      </c>
      <c r="D650" s="37" t="s">
        <v>60</v>
      </c>
      <c r="E650" s="38">
        <v>57.65</v>
      </c>
      <c r="F650" s="38">
        <v>0</v>
      </c>
      <c r="G650" s="38">
        <v>0</v>
      </c>
      <c r="H650" s="38">
        <v>0</v>
      </c>
      <c r="I650" s="38">
        <v>57.65</v>
      </c>
      <c r="J650" s="43">
        <v>0</v>
      </c>
    </row>
    <row r="651" spans="1:10" ht="25.5" x14ac:dyDescent="0.25">
      <c r="A651" s="35">
        <v>646</v>
      </c>
      <c r="B651" s="35" t="s">
        <v>1368</v>
      </c>
      <c r="C651" s="36" t="s">
        <v>1369</v>
      </c>
      <c r="D651" s="37" t="s">
        <v>60</v>
      </c>
      <c r="E651" s="38">
        <v>54.47</v>
      </c>
      <c r="F651" s="38">
        <v>0</v>
      </c>
      <c r="G651" s="38">
        <v>0</v>
      </c>
      <c r="H651" s="38">
        <v>0</v>
      </c>
      <c r="I651" s="38">
        <v>54.47</v>
      </c>
      <c r="J651" s="43">
        <v>0</v>
      </c>
    </row>
    <row r="652" spans="1:10" ht="25.5" x14ac:dyDescent="0.25">
      <c r="A652" s="35">
        <v>647</v>
      </c>
      <c r="B652" s="35" t="s">
        <v>1370</v>
      </c>
      <c r="C652" s="36" t="s">
        <v>1371</v>
      </c>
      <c r="D652" s="37" t="s">
        <v>60</v>
      </c>
      <c r="E652" s="38">
        <v>80.86</v>
      </c>
      <c r="F652" s="38">
        <v>0</v>
      </c>
      <c r="G652" s="38">
        <v>0</v>
      </c>
      <c r="H652" s="38">
        <v>0</v>
      </c>
      <c r="I652" s="38">
        <v>80.86</v>
      </c>
      <c r="J652" s="43">
        <v>0</v>
      </c>
    </row>
    <row r="653" spans="1:10" ht="25.5" x14ac:dyDescent="0.25">
      <c r="A653" s="35">
        <v>648</v>
      </c>
      <c r="B653" s="35" t="s">
        <v>1372</v>
      </c>
      <c r="C653" s="36" t="s">
        <v>1373</v>
      </c>
      <c r="D653" s="37" t="s">
        <v>60</v>
      </c>
      <c r="E653" s="38">
        <v>97.67</v>
      </c>
      <c r="F653" s="38">
        <v>0</v>
      </c>
      <c r="G653" s="38">
        <v>0</v>
      </c>
      <c r="H653" s="38">
        <v>0</v>
      </c>
      <c r="I653" s="38">
        <v>97.67</v>
      </c>
      <c r="J653" s="43">
        <v>0</v>
      </c>
    </row>
    <row r="654" spans="1:10" x14ac:dyDescent="0.25">
      <c r="A654" s="35">
        <v>649</v>
      </c>
      <c r="B654" s="35" t="s">
        <v>1374</v>
      </c>
      <c r="C654" s="36" t="s">
        <v>1375</v>
      </c>
      <c r="D654" s="37" t="s">
        <v>60</v>
      </c>
      <c r="E654" s="38">
        <v>19.05</v>
      </c>
      <c r="F654" s="38">
        <v>0</v>
      </c>
      <c r="G654" s="38">
        <v>0</v>
      </c>
      <c r="H654" s="38">
        <v>0</v>
      </c>
      <c r="I654" s="38">
        <v>19.05</v>
      </c>
      <c r="J654" s="43">
        <v>0</v>
      </c>
    </row>
    <row r="655" spans="1:10" x14ac:dyDescent="0.25">
      <c r="A655" s="35">
        <v>650</v>
      </c>
      <c r="B655" s="35" t="s">
        <v>1376</v>
      </c>
      <c r="C655" s="36" t="s">
        <v>1377</v>
      </c>
      <c r="D655" s="37" t="s">
        <v>60</v>
      </c>
      <c r="E655" s="38">
        <v>20.27</v>
      </c>
      <c r="F655" s="38">
        <v>0</v>
      </c>
      <c r="G655" s="38">
        <v>0</v>
      </c>
      <c r="H655" s="38">
        <v>0</v>
      </c>
      <c r="I655" s="38">
        <v>20.27</v>
      </c>
      <c r="J655" s="43">
        <v>0</v>
      </c>
    </row>
    <row r="656" spans="1:10" x14ac:dyDescent="0.25">
      <c r="A656" s="35">
        <v>651</v>
      </c>
      <c r="B656" s="35" t="s">
        <v>1378</v>
      </c>
      <c r="C656" s="36" t="s">
        <v>1379</v>
      </c>
      <c r="D656" s="37" t="s">
        <v>60</v>
      </c>
      <c r="E656" s="38">
        <v>29.03</v>
      </c>
      <c r="F656" s="38">
        <v>0</v>
      </c>
      <c r="G656" s="38">
        <v>0</v>
      </c>
      <c r="H656" s="38">
        <v>0</v>
      </c>
      <c r="I656" s="38">
        <v>29.03</v>
      </c>
      <c r="J656" s="43">
        <v>0</v>
      </c>
    </row>
    <row r="657" spans="1:10" x14ac:dyDescent="0.25">
      <c r="A657" s="35">
        <v>652</v>
      </c>
      <c r="B657" s="35" t="s">
        <v>1380</v>
      </c>
      <c r="C657" s="36" t="s">
        <v>1381</v>
      </c>
      <c r="D657" s="37" t="s">
        <v>60</v>
      </c>
      <c r="E657" s="38">
        <v>40.39</v>
      </c>
      <c r="F657" s="38">
        <v>0</v>
      </c>
      <c r="G657" s="38">
        <v>0</v>
      </c>
      <c r="H657" s="38">
        <v>0</v>
      </c>
      <c r="I657" s="38">
        <v>40.39</v>
      </c>
      <c r="J657" s="43">
        <v>0</v>
      </c>
    </row>
    <row r="658" spans="1:10" x14ac:dyDescent="0.25">
      <c r="A658" s="35">
        <v>653</v>
      </c>
      <c r="B658" s="35" t="s">
        <v>1382</v>
      </c>
      <c r="C658" s="36" t="s">
        <v>1383</v>
      </c>
      <c r="D658" s="37" t="s">
        <v>60</v>
      </c>
      <c r="E658" s="38">
        <v>50.42</v>
      </c>
      <c r="F658" s="38">
        <v>0</v>
      </c>
      <c r="G658" s="38">
        <v>0</v>
      </c>
      <c r="H658" s="38">
        <v>0</v>
      </c>
      <c r="I658" s="38">
        <v>50.42</v>
      </c>
      <c r="J658" s="43">
        <v>0</v>
      </c>
    </row>
    <row r="659" spans="1:10" x14ac:dyDescent="0.25">
      <c r="A659" s="35">
        <v>654</v>
      </c>
      <c r="B659" s="35" t="s">
        <v>1384</v>
      </c>
      <c r="C659" s="36" t="s">
        <v>1385</v>
      </c>
      <c r="D659" s="37" t="s">
        <v>60</v>
      </c>
      <c r="E659" s="38">
        <v>118.43</v>
      </c>
      <c r="F659" s="38">
        <v>0</v>
      </c>
      <c r="G659" s="38">
        <v>0</v>
      </c>
      <c r="H659" s="38">
        <v>0</v>
      </c>
      <c r="I659" s="38">
        <v>118.43</v>
      </c>
      <c r="J659" s="43">
        <v>0</v>
      </c>
    </row>
    <row r="660" spans="1:10" x14ac:dyDescent="0.25">
      <c r="A660" s="35">
        <v>655</v>
      </c>
      <c r="B660" s="35" t="s">
        <v>1386</v>
      </c>
      <c r="C660" s="36" t="s">
        <v>1387</v>
      </c>
      <c r="D660" s="37" t="s">
        <v>60</v>
      </c>
      <c r="E660" s="38">
        <v>7.75</v>
      </c>
      <c r="F660" s="38">
        <v>0</v>
      </c>
      <c r="G660" s="38">
        <v>0</v>
      </c>
      <c r="H660" s="38">
        <v>0</v>
      </c>
      <c r="I660" s="38">
        <v>7.75</v>
      </c>
      <c r="J660" s="43">
        <v>0</v>
      </c>
    </row>
    <row r="661" spans="1:10" x14ac:dyDescent="0.25">
      <c r="A661" s="35">
        <v>656</v>
      </c>
      <c r="B661" s="35" t="s">
        <v>1388</v>
      </c>
      <c r="C661" s="36" t="s">
        <v>1389</v>
      </c>
      <c r="D661" s="37" t="s">
        <v>60</v>
      </c>
      <c r="E661" s="38">
        <v>20.63</v>
      </c>
      <c r="F661" s="38">
        <v>0</v>
      </c>
      <c r="G661" s="38">
        <v>0</v>
      </c>
      <c r="H661" s="38">
        <v>0</v>
      </c>
      <c r="I661" s="38">
        <v>20.63</v>
      </c>
      <c r="J661" s="43">
        <v>0</v>
      </c>
    </row>
    <row r="662" spans="1:10" x14ac:dyDescent="0.25">
      <c r="A662" s="35">
        <v>657</v>
      </c>
      <c r="B662" s="35" t="s">
        <v>1390</v>
      </c>
      <c r="C662" s="36" t="s">
        <v>1391</v>
      </c>
      <c r="D662" s="37" t="s">
        <v>60</v>
      </c>
      <c r="E662" s="38">
        <v>19.760000000000002</v>
      </c>
      <c r="F662" s="38">
        <v>0</v>
      </c>
      <c r="G662" s="38">
        <v>0</v>
      </c>
      <c r="H662" s="38">
        <v>0</v>
      </c>
      <c r="I662" s="38">
        <v>19.760000000000002</v>
      </c>
      <c r="J662" s="43">
        <v>0</v>
      </c>
    </row>
    <row r="663" spans="1:10" x14ac:dyDescent="0.25">
      <c r="A663" s="35">
        <v>658</v>
      </c>
      <c r="B663" s="35" t="s">
        <v>1392</v>
      </c>
      <c r="C663" s="36" t="s">
        <v>1393</v>
      </c>
      <c r="D663" s="37" t="s">
        <v>60</v>
      </c>
      <c r="E663" s="38">
        <v>19.760000000000002</v>
      </c>
      <c r="F663" s="38">
        <v>0</v>
      </c>
      <c r="G663" s="38">
        <v>0</v>
      </c>
      <c r="H663" s="38">
        <v>0</v>
      </c>
      <c r="I663" s="38">
        <v>19.760000000000002</v>
      </c>
      <c r="J663" s="43">
        <v>0</v>
      </c>
    </row>
    <row r="664" spans="1:10" ht="25.5" x14ac:dyDescent="0.25">
      <c r="A664" s="35">
        <v>659</v>
      </c>
      <c r="B664" s="35" t="s">
        <v>1394</v>
      </c>
      <c r="C664" s="36" t="s">
        <v>1395</v>
      </c>
      <c r="D664" s="37" t="s">
        <v>60</v>
      </c>
      <c r="E664" s="38">
        <v>28.46</v>
      </c>
      <c r="F664" s="38">
        <v>0</v>
      </c>
      <c r="G664" s="38">
        <v>0</v>
      </c>
      <c r="H664" s="38">
        <v>0</v>
      </c>
      <c r="I664" s="38">
        <v>28.46</v>
      </c>
      <c r="J664" s="43">
        <v>0</v>
      </c>
    </row>
    <row r="665" spans="1:10" x14ac:dyDescent="0.25">
      <c r="A665" s="35">
        <v>660</v>
      </c>
      <c r="B665" s="35" t="s">
        <v>1396</v>
      </c>
      <c r="C665" s="36" t="s">
        <v>1397</v>
      </c>
      <c r="D665" s="37" t="s">
        <v>60</v>
      </c>
      <c r="E665" s="38">
        <v>5.69</v>
      </c>
      <c r="F665" s="38">
        <v>0</v>
      </c>
      <c r="G665" s="38">
        <v>0</v>
      </c>
      <c r="H665" s="38">
        <v>0</v>
      </c>
      <c r="I665" s="38">
        <v>5.69</v>
      </c>
      <c r="J665" s="43">
        <v>0</v>
      </c>
    </row>
    <row r="666" spans="1:10" x14ac:dyDescent="0.25">
      <c r="A666" s="35">
        <v>661</v>
      </c>
      <c r="B666" s="35" t="s">
        <v>1398</v>
      </c>
      <c r="C666" s="36" t="s">
        <v>1399</v>
      </c>
      <c r="D666" s="37" t="s">
        <v>60</v>
      </c>
      <c r="E666" s="38">
        <v>8.1999999999999993</v>
      </c>
      <c r="F666" s="38">
        <v>0</v>
      </c>
      <c r="G666" s="38">
        <v>0</v>
      </c>
      <c r="H666" s="38">
        <v>0</v>
      </c>
      <c r="I666" s="38">
        <v>8.1999999999999993</v>
      </c>
      <c r="J666" s="43">
        <v>0</v>
      </c>
    </row>
    <row r="667" spans="1:10" x14ac:dyDescent="0.25">
      <c r="A667" s="35">
        <v>662</v>
      </c>
      <c r="B667" s="35" t="s">
        <v>1400</v>
      </c>
      <c r="C667" s="36" t="s">
        <v>1401</v>
      </c>
      <c r="D667" s="37" t="s">
        <v>60</v>
      </c>
      <c r="E667" s="38">
        <v>34.81</v>
      </c>
      <c r="F667" s="38">
        <v>0</v>
      </c>
      <c r="G667" s="38">
        <v>0</v>
      </c>
      <c r="H667" s="38">
        <v>0</v>
      </c>
      <c r="I667" s="38">
        <v>34.81</v>
      </c>
      <c r="J667" s="43">
        <v>0</v>
      </c>
    </row>
    <row r="668" spans="1:10" x14ac:dyDescent="0.25">
      <c r="A668" s="35">
        <v>663</v>
      </c>
      <c r="B668" s="35" t="s">
        <v>1402</v>
      </c>
      <c r="C668" s="36" t="s">
        <v>1403</v>
      </c>
      <c r="D668" s="37" t="s">
        <v>60</v>
      </c>
      <c r="E668" s="38">
        <v>23.06</v>
      </c>
      <c r="F668" s="38">
        <v>0</v>
      </c>
      <c r="G668" s="38">
        <v>0</v>
      </c>
      <c r="H668" s="38">
        <v>0</v>
      </c>
      <c r="I668" s="38">
        <v>23.06</v>
      </c>
      <c r="J668" s="43">
        <v>0</v>
      </c>
    </row>
    <row r="669" spans="1:10" x14ac:dyDescent="0.25">
      <c r="A669" s="35">
        <v>664</v>
      </c>
      <c r="B669" s="35" t="s">
        <v>1404</v>
      </c>
      <c r="C669" s="36" t="s">
        <v>1405</v>
      </c>
      <c r="D669" s="37" t="s">
        <v>60</v>
      </c>
      <c r="E669" s="38">
        <v>22.77</v>
      </c>
      <c r="F669" s="38">
        <v>0</v>
      </c>
      <c r="G669" s="38">
        <v>0</v>
      </c>
      <c r="H669" s="38">
        <v>0</v>
      </c>
      <c r="I669" s="38">
        <v>22.77</v>
      </c>
      <c r="J669" s="43">
        <v>0</v>
      </c>
    </row>
    <row r="670" spans="1:10" x14ac:dyDescent="0.25">
      <c r="A670" s="35">
        <v>665</v>
      </c>
      <c r="B670" s="35" t="s">
        <v>1406</v>
      </c>
      <c r="C670" s="36" t="s">
        <v>1407</v>
      </c>
      <c r="D670" s="37" t="s">
        <v>60</v>
      </c>
      <c r="E670" s="38">
        <v>22.77</v>
      </c>
      <c r="F670" s="38">
        <v>0</v>
      </c>
      <c r="G670" s="38">
        <v>0</v>
      </c>
      <c r="H670" s="38">
        <v>0</v>
      </c>
      <c r="I670" s="38">
        <v>22.77</v>
      </c>
      <c r="J670" s="43">
        <v>0</v>
      </c>
    </row>
    <row r="671" spans="1:10" ht="25.5" x14ac:dyDescent="0.25">
      <c r="A671" s="35">
        <v>666</v>
      </c>
      <c r="B671" s="35" t="s">
        <v>1408</v>
      </c>
      <c r="C671" s="36" t="s">
        <v>1409</v>
      </c>
      <c r="D671" s="37" t="s">
        <v>60</v>
      </c>
      <c r="E671" s="38">
        <v>38.799999999999997</v>
      </c>
      <c r="F671" s="38">
        <v>0</v>
      </c>
      <c r="G671" s="38">
        <v>0</v>
      </c>
      <c r="H671" s="38">
        <v>0</v>
      </c>
      <c r="I671" s="38">
        <v>38.799999999999997</v>
      </c>
      <c r="J671" s="43">
        <v>0</v>
      </c>
    </row>
    <row r="672" spans="1:10" x14ac:dyDescent="0.25">
      <c r="A672" s="35">
        <v>667</v>
      </c>
      <c r="B672" s="35" t="s">
        <v>1410</v>
      </c>
      <c r="C672" s="36" t="s">
        <v>1411</v>
      </c>
      <c r="D672" s="37" t="s">
        <v>60</v>
      </c>
      <c r="E672" s="38">
        <v>6.64</v>
      </c>
      <c r="F672" s="38">
        <v>0</v>
      </c>
      <c r="G672" s="38">
        <v>0</v>
      </c>
      <c r="H672" s="38">
        <v>0</v>
      </c>
      <c r="I672" s="38">
        <v>6.64</v>
      </c>
      <c r="J672" s="43">
        <v>0</v>
      </c>
    </row>
    <row r="673" spans="1:10" x14ac:dyDescent="0.25">
      <c r="A673" s="35">
        <v>668</v>
      </c>
      <c r="B673" s="35" t="s">
        <v>1412</v>
      </c>
      <c r="C673" s="36" t="s">
        <v>1413</v>
      </c>
      <c r="D673" s="37" t="s">
        <v>60</v>
      </c>
      <c r="E673" s="38">
        <v>12.8</v>
      </c>
      <c r="F673" s="38">
        <v>0</v>
      </c>
      <c r="G673" s="38">
        <v>0</v>
      </c>
      <c r="H673" s="38">
        <v>0</v>
      </c>
      <c r="I673" s="38">
        <v>12.8</v>
      </c>
      <c r="J673" s="43">
        <v>0</v>
      </c>
    </row>
    <row r="674" spans="1:10" x14ac:dyDescent="0.25">
      <c r="A674" s="35">
        <v>669</v>
      </c>
      <c r="B674" s="35" t="s">
        <v>1414</v>
      </c>
      <c r="C674" s="36" t="s">
        <v>1415</v>
      </c>
      <c r="D674" s="37" t="s">
        <v>60</v>
      </c>
      <c r="E674" s="38">
        <v>52.91</v>
      </c>
      <c r="F674" s="38">
        <v>0</v>
      </c>
      <c r="G674" s="38">
        <v>0</v>
      </c>
      <c r="H674" s="38">
        <v>0</v>
      </c>
      <c r="I674" s="38">
        <v>52.91</v>
      </c>
      <c r="J674" s="43">
        <v>0</v>
      </c>
    </row>
    <row r="675" spans="1:10" x14ac:dyDescent="0.25">
      <c r="A675" s="35">
        <v>670</v>
      </c>
      <c r="B675" s="35" t="s">
        <v>1416</v>
      </c>
      <c r="C675" s="36" t="s">
        <v>1417</v>
      </c>
      <c r="D675" s="37" t="s">
        <v>60</v>
      </c>
      <c r="E675" s="38">
        <v>38.28</v>
      </c>
      <c r="F675" s="38">
        <v>0</v>
      </c>
      <c r="G675" s="38">
        <v>0</v>
      </c>
      <c r="H675" s="38">
        <v>0</v>
      </c>
      <c r="I675" s="38">
        <v>38.28</v>
      </c>
      <c r="J675" s="43">
        <v>0</v>
      </c>
    </row>
    <row r="676" spans="1:10" x14ac:dyDescent="0.25">
      <c r="A676" s="35">
        <v>671</v>
      </c>
      <c r="B676" s="35" t="s">
        <v>1418</v>
      </c>
      <c r="C676" s="36" t="s">
        <v>1419</v>
      </c>
      <c r="D676" s="37" t="s">
        <v>60</v>
      </c>
      <c r="E676" s="38">
        <v>33.020000000000003</v>
      </c>
      <c r="F676" s="38">
        <v>0</v>
      </c>
      <c r="G676" s="38">
        <v>0</v>
      </c>
      <c r="H676" s="38">
        <v>0</v>
      </c>
      <c r="I676" s="38">
        <v>33.020000000000003</v>
      </c>
      <c r="J676" s="43">
        <v>0</v>
      </c>
    </row>
    <row r="677" spans="1:10" x14ac:dyDescent="0.25">
      <c r="A677" s="35">
        <v>672</v>
      </c>
      <c r="B677" s="35" t="s">
        <v>1420</v>
      </c>
      <c r="C677" s="36" t="s">
        <v>1421</v>
      </c>
      <c r="D677" s="37" t="s">
        <v>60</v>
      </c>
      <c r="E677" s="38">
        <v>33.020000000000003</v>
      </c>
      <c r="F677" s="38">
        <v>0</v>
      </c>
      <c r="G677" s="38">
        <v>0</v>
      </c>
      <c r="H677" s="38">
        <v>0</v>
      </c>
      <c r="I677" s="38">
        <v>33.020000000000003</v>
      </c>
      <c r="J677" s="43">
        <v>0</v>
      </c>
    </row>
    <row r="678" spans="1:10" ht="25.5" x14ac:dyDescent="0.25">
      <c r="A678" s="35">
        <v>673</v>
      </c>
      <c r="B678" s="35" t="s">
        <v>1422</v>
      </c>
      <c r="C678" s="36" t="s">
        <v>1423</v>
      </c>
      <c r="D678" s="37" t="s">
        <v>60</v>
      </c>
      <c r="E678" s="38">
        <v>70.849999999999994</v>
      </c>
      <c r="F678" s="38">
        <v>0</v>
      </c>
      <c r="G678" s="38">
        <v>0</v>
      </c>
      <c r="H678" s="38">
        <v>0</v>
      </c>
      <c r="I678" s="38">
        <v>70.849999999999994</v>
      </c>
      <c r="J678" s="43">
        <v>0</v>
      </c>
    </row>
    <row r="679" spans="1:10" x14ac:dyDescent="0.25">
      <c r="A679" s="35">
        <v>674</v>
      </c>
      <c r="B679" s="35" t="s">
        <v>1424</v>
      </c>
      <c r="C679" s="36" t="s">
        <v>1425</v>
      </c>
      <c r="D679" s="37" t="s">
        <v>60</v>
      </c>
      <c r="E679" s="38">
        <v>8.34</v>
      </c>
      <c r="F679" s="38">
        <v>0</v>
      </c>
      <c r="G679" s="38">
        <v>0</v>
      </c>
      <c r="H679" s="38">
        <v>0</v>
      </c>
      <c r="I679" s="38">
        <v>8.34</v>
      </c>
      <c r="J679" s="43">
        <v>0</v>
      </c>
    </row>
    <row r="680" spans="1:10" x14ac:dyDescent="0.25">
      <c r="A680" s="35">
        <v>675</v>
      </c>
      <c r="B680" s="35" t="s">
        <v>1426</v>
      </c>
      <c r="C680" s="36" t="s">
        <v>1427</v>
      </c>
      <c r="D680" s="37" t="s">
        <v>60</v>
      </c>
      <c r="E680" s="38">
        <v>13.98</v>
      </c>
      <c r="F680" s="38">
        <v>0</v>
      </c>
      <c r="G680" s="38">
        <v>0</v>
      </c>
      <c r="H680" s="38">
        <v>0</v>
      </c>
      <c r="I680" s="38">
        <v>13.98</v>
      </c>
      <c r="J680" s="43">
        <v>0</v>
      </c>
    </row>
    <row r="681" spans="1:10" x14ac:dyDescent="0.25">
      <c r="A681" s="35">
        <v>676</v>
      </c>
      <c r="B681" s="35" t="s">
        <v>1428</v>
      </c>
      <c r="C681" s="36" t="s">
        <v>1429</v>
      </c>
      <c r="D681" s="37" t="s">
        <v>60</v>
      </c>
      <c r="E681" s="38">
        <v>81.95</v>
      </c>
      <c r="F681" s="38">
        <v>0</v>
      </c>
      <c r="G681" s="38">
        <v>0</v>
      </c>
      <c r="H681" s="38">
        <v>0</v>
      </c>
      <c r="I681" s="38">
        <v>81.95</v>
      </c>
      <c r="J681" s="43">
        <v>0</v>
      </c>
    </row>
    <row r="682" spans="1:10" x14ac:dyDescent="0.25">
      <c r="A682" s="35">
        <v>677</v>
      </c>
      <c r="B682" s="35" t="s">
        <v>1430</v>
      </c>
      <c r="C682" s="36" t="s">
        <v>1431</v>
      </c>
      <c r="D682" s="37" t="s">
        <v>60</v>
      </c>
      <c r="E682" s="38">
        <v>38.14</v>
      </c>
      <c r="F682" s="38">
        <v>0</v>
      </c>
      <c r="G682" s="38">
        <v>0</v>
      </c>
      <c r="H682" s="38">
        <v>0</v>
      </c>
      <c r="I682" s="38">
        <v>38.14</v>
      </c>
      <c r="J682" s="43">
        <v>0</v>
      </c>
    </row>
    <row r="683" spans="1:10" x14ac:dyDescent="0.25">
      <c r="A683" s="35">
        <v>678</v>
      </c>
      <c r="B683" s="35" t="s">
        <v>1432</v>
      </c>
      <c r="C683" s="36" t="s">
        <v>1433</v>
      </c>
      <c r="D683" s="37" t="s">
        <v>60</v>
      </c>
      <c r="E683" s="38">
        <v>37.1</v>
      </c>
      <c r="F683" s="38">
        <v>0</v>
      </c>
      <c r="G683" s="38">
        <v>0</v>
      </c>
      <c r="H683" s="38">
        <v>0</v>
      </c>
      <c r="I683" s="38">
        <v>37.1</v>
      </c>
      <c r="J683" s="43">
        <v>0</v>
      </c>
    </row>
    <row r="684" spans="1:10" x14ac:dyDescent="0.25">
      <c r="A684" s="35">
        <v>679</v>
      </c>
      <c r="B684" s="35" t="s">
        <v>1434</v>
      </c>
      <c r="C684" s="36" t="s">
        <v>1435</v>
      </c>
      <c r="D684" s="37" t="s">
        <v>60</v>
      </c>
      <c r="E684" s="38">
        <v>38.14</v>
      </c>
      <c r="F684" s="38">
        <v>0</v>
      </c>
      <c r="G684" s="38">
        <v>0</v>
      </c>
      <c r="H684" s="38">
        <v>0</v>
      </c>
      <c r="I684" s="38">
        <v>38.14</v>
      </c>
      <c r="J684" s="43">
        <v>0</v>
      </c>
    </row>
    <row r="685" spans="1:10" ht="25.5" x14ac:dyDescent="0.25">
      <c r="A685" s="35">
        <v>680</v>
      </c>
      <c r="B685" s="35" t="s">
        <v>1436</v>
      </c>
      <c r="C685" s="36" t="s">
        <v>1437</v>
      </c>
      <c r="D685" s="37" t="s">
        <v>60</v>
      </c>
      <c r="E685" s="38">
        <v>86.37</v>
      </c>
      <c r="F685" s="38">
        <v>0</v>
      </c>
      <c r="G685" s="38">
        <v>0</v>
      </c>
      <c r="H685" s="38">
        <v>0</v>
      </c>
      <c r="I685" s="38">
        <v>86.37</v>
      </c>
      <c r="J685" s="43">
        <v>0</v>
      </c>
    </row>
    <row r="686" spans="1:10" x14ac:dyDescent="0.25">
      <c r="A686" s="35">
        <v>681</v>
      </c>
      <c r="B686" s="35" t="s">
        <v>1438</v>
      </c>
      <c r="C686" s="36" t="s">
        <v>1439</v>
      </c>
      <c r="D686" s="37" t="s">
        <v>60</v>
      </c>
      <c r="E686" s="38">
        <v>10.61</v>
      </c>
      <c r="F686" s="38">
        <v>0</v>
      </c>
      <c r="G686" s="38">
        <v>0</v>
      </c>
      <c r="H686" s="38">
        <v>0</v>
      </c>
      <c r="I686" s="38">
        <v>10.61</v>
      </c>
      <c r="J686" s="43">
        <v>0</v>
      </c>
    </row>
    <row r="687" spans="1:10" x14ac:dyDescent="0.25">
      <c r="A687" s="35">
        <v>682</v>
      </c>
      <c r="B687" s="35" t="s">
        <v>1440</v>
      </c>
      <c r="C687" s="36" t="s">
        <v>1441</v>
      </c>
      <c r="D687" s="37" t="s">
        <v>60</v>
      </c>
      <c r="E687" s="38">
        <v>17.489999999999998</v>
      </c>
      <c r="F687" s="38">
        <v>0</v>
      </c>
      <c r="G687" s="38">
        <v>0</v>
      </c>
      <c r="H687" s="38">
        <v>0</v>
      </c>
      <c r="I687" s="38">
        <v>17.489999999999998</v>
      </c>
      <c r="J687" s="43">
        <v>0</v>
      </c>
    </row>
    <row r="688" spans="1:10" x14ac:dyDescent="0.25">
      <c r="A688" s="35">
        <v>683</v>
      </c>
      <c r="B688" s="35" t="s">
        <v>1442</v>
      </c>
      <c r="C688" s="36" t="s">
        <v>1443</v>
      </c>
      <c r="D688" s="37" t="s">
        <v>60</v>
      </c>
      <c r="E688" s="38">
        <v>117.01</v>
      </c>
      <c r="F688" s="38">
        <v>0</v>
      </c>
      <c r="G688" s="38">
        <v>0</v>
      </c>
      <c r="H688" s="38">
        <v>0</v>
      </c>
      <c r="I688" s="38">
        <v>117.01</v>
      </c>
      <c r="J688" s="43">
        <v>0</v>
      </c>
    </row>
    <row r="689" spans="1:10" x14ac:dyDescent="0.25">
      <c r="A689" s="35">
        <v>684</v>
      </c>
      <c r="B689" s="35" t="s">
        <v>1444</v>
      </c>
      <c r="C689" s="36" t="s">
        <v>1445</v>
      </c>
      <c r="D689" s="37" t="s">
        <v>60</v>
      </c>
      <c r="E689" s="38">
        <v>57.81</v>
      </c>
      <c r="F689" s="38">
        <v>0</v>
      </c>
      <c r="G689" s="38">
        <v>0</v>
      </c>
      <c r="H689" s="38">
        <v>0</v>
      </c>
      <c r="I689" s="38">
        <v>57.81</v>
      </c>
      <c r="J689" s="43">
        <v>0</v>
      </c>
    </row>
    <row r="690" spans="1:10" ht="25.5" x14ac:dyDescent="0.25">
      <c r="A690" s="35">
        <v>685</v>
      </c>
      <c r="B690" s="35" t="s">
        <v>1446</v>
      </c>
      <c r="C690" s="36" t="s">
        <v>1447</v>
      </c>
      <c r="D690" s="37" t="s">
        <v>60</v>
      </c>
      <c r="E690" s="38">
        <v>54.02</v>
      </c>
      <c r="F690" s="38">
        <v>0</v>
      </c>
      <c r="G690" s="38">
        <v>0</v>
      </c>
      <c r="H690" s="38">
        <v>0</v>
      </c>
      <c r="I690" s="38">
        <v>54.02</v>
      </c>
      <c r="J690" s="43">
        <v>0</v>
      </c>
    </row>
    <row r="691" spans="1:10" ht="25.5" x14ac:dyDescent="0.25">
      <c r="A691" s="35">
        <v>686</v>
      </c>
      <c r="B691" s="35" t="s">
        <v>1448</v>
      </c>
      <c r="C691" s="36" t="s">
        <v>1449</v>
      </c>
      <c r="D691" s="37" t="s">
        <v>60</v>
      </c>
      <c r="E691" s="38">
        <v>55.04</v>
      </c>
      <c r="F691" s="38">
        <v>0</v>
      </c>
      <c r="G691" s="38">
        <v>0</v>
      </c>
      <c r="H691" s="38">
        <v>0</v>
      </c>
      <c r="I691" s="38">
        <v>55.04</v>
      </c>
      <c r="J691" s="43">
        <v>0</v>
      </c>
    </row>
    <row r="692" spans="1:10" ht="25.5" x14ac:dyDescent="0.25">
      <c r="A692" s="35">
        <v>687</v>
      </c>
      <c r="B692" s="35" t="s">
        <v>1450</v>
      </c>
      <c r="C692" s="36" t="s">
        <v>1451</v>
      </c>
      <c r="D692" s="37" t="s">
        <v>60</v>
      </c>
      <c r="E692" s="38">
        <v>147.87</v>
      </c>
      <c r="F692" s="38">
        <v>0</v>
      </c>
      <c r="G692" s="38">
        <v>0</v>
      </c>
      <c r="H692" s="38">
        <v>0</v>
      </c>
      <c r="I692" s="38">
        <v>147.87</v>
      </c>
      <c r="J692" s="43">
        <v>0</v>
      </c>
    </row>
    <row r="693" spans="1:10" x14ac:dyDescent="0.25">
      <c r="A693" s="35">
        <v>688</v>
      </c>
      <c r="B693" s="35" t="s">
        <v>1452</v>
      </c>
      <c r="C693" s="36" t="s">
        <v>1453</v>
      </c>
      <c r="D693" s="37" t="s">
        <v>60</v>
      </c>
      <c r="E693" s="38">
        <v>13.54</v>
      </c>
      <c r="F693" s="38">
        <v>0</v>
      </c>
      <c r="G693" s="38">
        <v>0</v>
      </c>
      <c r="H693" s="38">
        <v>0</v>
      </c>
      <c r="I693" s="38">
        <v>13.54</v>
      </c>
      <c r="J693" s="43">
        <v>0</v>
      </c>
    </row>
    <row r="694" spans="1:10" x14ac:dyDescent="0.25">
      <c r="A694" s="35">
        <v>689</v>
      </c>
      <c r="B694" s="35" t="s">
        <v>1454</v>
      </c>
      <c r="C694" s="36" t="s">
        <v>1455</v>
      </c>
      <c r="D694" s="37" t="s">
        <v>60</v>
      </c>
      <c r="E694" s="38">
        <v>24.59</v>
      </c>
      <c r="F694" s="38">
        <v>0</v>
      </c>
      <c r="G694" s="38">
        <v>0</v>
      </c>
      <c r="H694" s="38">
        <v>0</v>
      </c>
      <c r="I694" s="38">
        <v>24.59</v>
      </c>
      <c r="J694" s="43">
        <v>0</v>
      </c>
    </row>
    <row r="695" spans="1:10" x14ac:dyDescent="0.25">
      <c r="A695" s="35">
        <v>690</v>
      </c>
      <c r="B695" s="35" t="s">
        <v>1456</v>
      </c>
      <c r="C695" s="36" t="s">
        <v>1457</v>
      </c>
      <c r="D695" s="37" t="s">
        <v>60</v>
      </c>
      <c r="E695" s="38">
        <v>165.18</v>
      </c>
      <c r="F695" s="38">
        <v>0</v>
      </c>
      <c r="G695" s="38">
        <v>0</v>
      </c>
      <c r="H695" s="38">
        <v>0</v>
      </c>
      <c r="I695" s="38">
        <v>165.18</v>
      </c>
      <c r="J695" s="43">
        <v>0</v>
      </c>
    </row>
    <row r="696" spans="1:10" x14ac:dyDescent="0.25">
      <c r="A696" s="35">
        <v>691</v>
      </c>
      <c r="B696" s="35" t="s">
        <v>1458</v>
      </c>
      <c r="C696" s="36" t="s">
        <v>1459</v>
      </c>
      <c r="D696" s="37" t="s">
        <v>60</v>
      </c>
      <c r="E696" s="38">
        <v>76.13</v>
      </c>
      <c r="F696" s="38">
        <v>0</v>
      </c>
      <c r="G696" s="38">
        <v>0</v>
      </c>
      <c r="H696" s="38">
        <v>0</v>
      </c>
      <c r="I696" s="38">
        <v>76.13</v>
      </c>
      <c r="J696" s="43">
        <v>0</v>
      </c>
    </row>
    <row r="697" spans="1:10" ht="25.5" x14ac:dyDescent="0.25">
      <c r="A697" s="35">
        <v>692</v>
      </c>
      <c r="B697" s="35" t="s">
        <v>1460</v>
      </c>
      <c r="C697" s="36" t="s">
        <v>1461</v>
      </c>
      <c r="D697" s="37" t="s">
        <v>60</v>
      </c>
      <c r="E697" s="38">
        <v>73.19</v>
      </c>
      <c r="F697" s="38">
        <v>0</v>
      </c>
      <c r="G697" s="38">
        <v>0</v>
      </c>
      <c r="H697" s="38">
        <v>0</v>
      </c>
      <c r="I697" s="38">
        <v>73.19</v>
      </c>
      <c r="J697" s="43">
        <v>0</v>
      </c>
    </row>
    <row r="698" spans="1:10" ht="25.5" x14ac:dyDescent="0.25">
      <c r="A698" s="35">
        <v>693</v>
      </c>
      <c r="B698" s="35" t="s">
        <v>1462</v>
      </c>
      <c r="C698" s="36" t="s">
        <v>1463</v>
      </c>
      <c r="D698" s="37" t="s">
        <v>60</v>
      </c>
      <c r="E698" s="38">
        <v>73.19</v>
      </c>
      <c r="F698" s="38">
        <v>0</v>
      </c>
      <c r="G698" s="38">
        <v>0</v>
      </c>
      <c r="H698" s="38">
        <v>0</v>
      </c>
      <c r="I698" s="38">
        <v>73.19</v>
      </c>
      <c r="J698" s="43">
        <v>0</v>
      </c>
    </row>
    <row r="699" spans="1:10" ht="25.5" x14ac:dyDescent="0.25">
      <c r="A699" s="35">
        <v>694</v>
      </c>
      <c r="B699" s="35" t="s">
        <v>1464</v>
      </c>
      <c r="C699" s="36" t="s">
        <v>1465</v>
      </c>
      <c r="D699" s="37" t="s">
        <v>60</v>
      </c>
      <c r="E699" s="38">
        <v>182.26</v>
      </c>
      <c r="F699" s="38">
        <v>0</v>
      </c>
      <c r="G699" s="38">
        <v>0</v>
      </c>
      <c r="H699" s="38">
        <v>0</v>
      </c>
      <c r="I699" s="38">
        <v>182.26</v>
      </c>
      <c r="J699" s="43">
        <v>0</v>
      </c>
    </row>
    <row r="700" spans="1:10" x14ac:dyDescent="0.25">
      <c r="A700" s="35">
        <v>695</v>
      </c>
      <c r="B700" s="35" t="s">
        <v>1466</v>
      </c>
      <c r="C700" s="36" t="s">
        <v>1467</v>
      </c>
      <c r="D700" s="37" t="s">
        <v>60</v>
      </c>
      <c r="E700" s="38">
        <v>16.18</v>
      </c>
      <c r="F700" s="38">
        <v>0</v>
      </c>
      <c r="G700" s="38">
        <v>0</v>
      </c>
      <c r="H700" s="38">
        <v>0</v>
      </c>
      <c r="I700" s="38">
        <v>16.18</v>
      </c>
      <c r="J700" s="43">
        <v>0</v>
      </c>
    </row>
    <row r="701" spans="1:10" x14ac:dyDescent="0.25">
      <c r="A701" s="35">
        <v>696</v>
      </c>
      <c r="B701" s="35" t="s">
        <v>1468</v>
      </c>
      <c r="C701" s="36" t="s">
        <v>1469</v>
      </c>
      <c r="D701" s="37" t="s">
        <v>60</v>
      </c>
      <c r="E701" s="38">
        <v>35.28</v>
      </c>
      <c r="F701" s="38">
        <v>0</v>
      </c>
      <c r="G701" s="38">
        <v>0</v>
      </c>
      <c r="H701" s="38">
        <v>0</v>
      </c>
      <c r="I701" s="38">
        <v>35.28</v>
      </c>
      <c r="J701" s="43">
        <v>0</v>
      </c>
    </row>
    <row r="702" spans="1:10" x14ac:dyDescent="0.25">
      <c r="A702" s="35">
        <v>697</v>
      </c>
      <c r="B702" s="35" t="s">
        <v>1470</v>
      </c>
      <c r="C702" s="36" t="s">
        <v>1471</v>
      </c>
      <c r="D702" s="37" t="s">
        <v>60</v>
      </c>
      <c r="E702" s="38">
        <v>82.23</v>
      </c>
      <c r="F702" s="38">
        <v>0</v>
      </c>
      <c r="G702" s="38">
        <v>0</v>
      </c>
      <c r="H702" s="38">
        <v>0</v>
      </c>
      <c r="I702" s="38">
        <v>82.23</v>
      </c>
      <c r="J702" s="43">
        <v>0</v>
      </c>
    </row>
    <row r="703" spans="1:10" x14ac:dyDescent="0.25">
      <c r="A703" s="35">
        <v>698</v>
      </c>
      <c r="B703" s="35" t="s">
        <v>1472</v>
      </c>
      <c r="C703" s="36" t="s">
        <v>1473</v>
      </c>
      <c r="D703" s="37" t="s">
        <v>60</v>
      </c>
      <c r="E703" s="38">
        <v>77.42</v>
      </c>
      <c r="F703" s="38">
        <v>0</v>
      </c>
      <c r="G703" s="38">
        <v>0</v>
      </c>
      <c r="H703" s="38">
        <v>0</v>
      </c>
      <c r="I703" s="38">
        <v>77.42</v>
      </c>
      <c r="J703" s="43">
        <v>0</v>
      </c>
    </row>
    <row r="704" spans="1:10" x14ac:dyDescent="0.25">
      <c r="A704" s="35">
        <v>699</v>
      </c>
      <c r="B704" s="35" t="s">
        <v>1474</v>
      </c>
      <c r="C704" s="36" t="s">
        <v>1475</v>
      </c>
      <c r="D704" s="37" t="s">
        <v>60</v>
      </c>
      <c r="E704" s="38">
        <v>37.32</v>
      </c>
      <c r="F704" s="38">
        <v>0</v>
      </c>
      <c r="G704" s="38">
        <v>0</v>
      </c>
      <c r="H704" s="38">
        <v>0</v>
      </c>
      <c r="I704" s="38">
        <v>37.32</v>
      </c>
      <c r="J704" s="43">
        <v>0</v>
      </c>
    </row>
    <row r="705" spans="1:10" x14ac:dyDescent="0.25">
      <c r="A705" s="35">
        <v>700</v>
      </c>
      <c r="B705" s="35" t="s">
        <v>1476</v>
      </c>
      <c r="C705" s="36" t="s">
        <v>1469</v>
      </c>
      <c r="D705" s="37" t="s">
        <v>60</v>
      </c>
      <c r="E705" s="38">
        <v>37.47</v>
      </c>
      <c r="F705" s="38">
        <v>0</v>
      </c>
      <c r="G705" s="38">
        <v>0</v>
      </c>
      <c r="H705" s="38">
        <v>0</v>
      </c>
      <c r="I705" s="38">
        <v>37.47</v>
      </c>
      <c r="J705" s="43">
        <v>0</v>
      </c>
    </row>
    <row r="706" spans="1:10" x14ac:dyDescent="0.25">
      <c r="A706" s="35">
        <v>701</v>
      </c>
      <c r="B706" s="35" t="s">
        <v>1477</v>
      </c>
      <c r="C706" s="36" t="s">
        <v>1478</v>
      </c>
      <c r="D706" s="37" t="s">
        <v>60</v>
      </c>
      <c r="E706" s="38">
        <v>45.74</v>
      </c>
      <c r="F706" s="38">
        <v>0</v>
      </c>
      <c r="G706" s="38">
        <v>0</v>
      </c>
      <c r="H706" s="38">
        <v>0</v>
      </c>
      <c r="I706" s="38">
        <v>45.74</v>
      </c>
      <c r="J706" s="43">
        <v>0</v>
      </c>
    </row>
    <row r="707" spans="1:10" x14ac:dyDescent="0.25">
      <c r="A707" s="35">
        <v>702</v>
      </c>
      <c r="B707" s="35" t="s">
        <v>1479</v>
      </c>
      <c r="C707" s="36" t="s">
        <v>1480</v>
      </c>
      <c r="D707" s="37" t="s">
        <v>60</v>
      </c>
      <c r="E707" s="38">
        <v>5.19</v>
      </c>
      <c r="F707" s="38">
        <v>0</v>
      </c>
      <c r="G707" s="38">
        <v>0</v>
      </c>
      <c r="H707" s="38">
        <v>0</v>
      </c>
      <c r="I707" s="38">
        <v>5.19</v>
      </c>
      <c r="J707" s="43">
        <v>0</v>
      </c>
    </row>
    <row r="708" spans="1:10" x14ac:dyDescent="0.25">
      <c r="A708" s="35">
        <v>703</v>
      </c>
      <c r="B708" s="35" t="s">
        <v>1481</v>
      </c>
      <c r="C708" s="36" t="s">
        <v>1482</v>
      </c>
      <c r="D708" s="37" t="s">
        <v>60</v>
      </c>
      <c r="E708" s="38">
        <v>5.19</v>
      </c>
      <c r="F708" s="38">
        <v>0</v>
      </c>
      <c r="G708" s="38">
        <v>0</v>
      </c>
      <c r="H708" s="38">
        <v>0</v>
      </c>
      <c r="I708" s="38">
        <v>5.19</v>
      </c>
      <c r="J708" s="43">
        <v>0</v>
      </c>
    </row>
    <row r="709" spans="1:10" x14ac:dyDescent="0.25">
      <c r="A709" s="35">
        <v>704</v>
      </c>
      <c r="B709" s="35" t="s">
        <v>1483</v>
      </c>
      <c r="C709" s="36" t="s">
        <v>1484</v>
      </c>
      <c r="D709" s="37" t="s">
        <v>60</v>
      </c>
      <c r="E709" s="38">
        <v>7.21</v>
      </c>
      <c r="F709" s="38">
        <v>0</v>
      </c>
      <c r="G709" s="38">
        <v>0</v>
      </c>
      <c r="H709" s="38">
        <v>0</v>
      </c>
      <c r="I709" s="38">
        <v>7.21</v>
      </c>
      <c r="J709" s="43">
        <v>0</v>
      </c>
    </row>
    <row r="710" spans="1:10" x14ac:dyDescent="0.25">
      <c r="A710" s="35">
        <v>705</v>
      </c>
      <c r="B710" s="35" t="s">
        <v>1485</v>
      </c>
      <c r="C710" s="36" t="s">
        <v>1486</v>
      </c>
      <c r="D710" s="37" t="s">
        <v>60</v>
      </c>
      <c r="E710" s="38">
        <v>7.21</v>
      </c>
      <c r="F710" s="38">
        <v>0</v>
      </c>
      <c r="G710" s="38">
        <v>0</v>
      </c>
      <c r="H710" s="38">
        <v>0</v>
      </c>
      <c r="I710" s="38">
        <v>7.21</v>
      </c>
      <c r="J710" s="43">
        <v>0</v>
      </c>
    </row>
    <row r="711" spans="1:10" x14ac:dyDescent="0.25">
      <c r="A711" s="35">
        <v>706</v>
      </c>
      <c r="B711" s="35" t="s">
        <v>1487</v>
      </c>
      <c r="C711" s="36" t="s">
        <v>1488</v>
      </c>
      <c r="D711" s="37" t="s">
        <v>60</v>
      </c>
      <c r="E711" s="38">
        <v>10.63</v>
      </c>
      <c r="F711" s="38">
        <v>0</v>
      </c>
      <c r="G711" s="38">
        <v>0</v>
      </c>
      <c r="H711" s="38">
        <v>0</v>
      </c>
      <c r="I711" s="38">
        <v>10.63</v>
      </c>
      <c r="J711" s="43">
        <v>0</v>
      </c>
    </row>
    <row r="712" spans="1:10" x14ac:dyDescent="0.25">
      <c r="A712" s="35">
        <v>707</v>
      </c>
      <c r="B712" s="35" t="s">
        <v>1489</v>
      </c>
      <c r="C712" s="36" t="s">
        <v>1490</v>
      </c>
      <c r="D712" s="37" t="s">
        <v>60</v>
      </c>
      <c r="E712" s="38">
        <v>13.16</v>
      </c>
      <c r="F712" s="38">
        <v>0</v>
      </c>
      <c r="G712" s="38">
        <v>0</v>
      </c>
      <c r="H712" s="38">
        <v>0</v>
      </c>
      <c r="I712" s="38">
        <v>13.16</v>
      </c>
      <c r="J712" s="43">
        <v>0</v>
      </c>
    </row>
    <row r="713" spans="1:10" x14ac:dyDescent="0.25">
      <c r="A713" s="35">
        <v>708</v>
      </c>
      <c r="B713" s="35" t="s">
        <v>1491</v>
      </c>
      <c r="C713" s="36" t="s">
        <v>1492</v>
      </c>
      <c r="D713" s="37" t="s">
        <v>60</v>
      </c>
      <c r="E713" s="38">
        <v>18.72</v>
      </c>
      <c r="F713" s="38">
        <v>0</v>
      </c>
      <c r="G713" s="38">
        <v>0</v>
      </c>
      <c r="H713" s="38">
        <v>0</v>
      </c>
      <c r="I713" s="38">
        <v>18.72</v>
      </c>
      <c r="J713" s="43">
        <v>0</v>
      </c>
    </row>
    <row r="714" spans="1:10" x14ac:dyDescent="0.25">
      <c r="A714" s="35">
        <v>709</v>
      </c>
      <c r="B714" s="35" t="s">
        <v>1493</v>
      </c>
      <c r="C714" s="36" t="s">
        <v>1494</v>
      </c>
      <c r="D714" s="37" t="s">
        <v>60</v>
      </c>
      <c r="E714" s="38">
        <v>28.08</v>
      </c>
      <c r="F714" s="38">
        <v>0</v>
      </c>
      <c r="G714" s="38">
        <v>0</v>
      </c>
      <c r="H714" s="38">
        <v>0</v>
      </c>
      <c r="I714" s="38">
        <v>28.08</v>
      </c>
      <c r="J714" s="43">
        <v>0</v>
      </c>
    </row>
    <row r="715" spans="1:10" x14ac:dyDescent="0.25">
      <c r="A715" s="35">
        <v>710</v>
      </c>
      <c r="B715" s="35" t="s">
        <v>1495</v>
      </c>
      <c r="C715" s="36" t="s">
        <v>1496</v>
      </c>
      <c r="D715" s="37" t="s">
        <v>60</v>
      </c>
      <c r="E715" s="38">
        <v>2.19</v>
      </c>
      <c r="F715" s="38">
        <v>0</v>
      </c>
      <c r="G715" s="38">
        <v>0</v>
      </c>
      <c r="H715" s="38">
        <v>0</v>
      </c>
      <c r="I715" s="38">
        <v>2.19</v>
      </c>
      <c r="J715" s="43">
        <v>0</v>
      </c>
    </row>
    <row r="716" spans="1:10" x14ac:dyDescent="0.25">
      <c r="A716" s="35">
        <v>711</v>
      </c>
      <c r="B716" s="35" t="s">
        <v>1497</v>
      </c>
      <c r="C716" s="36" t="s">
        <v>1498</v>
      </c>
      <c r="D716" s="37" t="s">
        <v>60</v>
      </c>
      <c r="E716" s="38">
        <v>3.59</v>
      </c>
      <c r="F716" s="38">
        <v>0</v>
      </c>
      <c r="G716" s="38">
        <v>0</v>
      </c>
      <c r="H716" s="38">
        <v>0</v>
      </c>
      <c r="I716" s="38">
        <v>3.59</v>
      </c>
      <c r="J716" s="43">
        <v>0</v>
      </c>
    </row>
    <row r="717" spans="1:10" x14ac:dyDescent="0.25">
      <c r="A717" s="35">
        <v>712</v>
      </c>
      <c r="B717" s="35" t="s">
        <v>1499</v>
      </c>
      <c r="C717" s="36" t="s">
        <v>1500</v>
      </c>
      <c r="D717" s="37" t="s">
        <v>60</v>
      </c>
      <c r="E717" s="38">
        <v>4.1500000000000004</v>
      </c>
      <c r="F717" s="38">
        <v>0</v>
      </c>
      <c r="G717" s="38">
        <v>0</v>
      </c>
      <c r="H717" s="38">
        <v>0</v>
      </c>
      <c r="I717" s="38">
        <v>4.1500000000000004</v>
      </c>
      <c r="J717" s="43">
        <v>0</v>
      </c>
    </row>
    <row r="718" spans="1:10" x14ac:dyDescent="0.25">
      <c r="A718" s="35">
        <v>713</v>
      </c>
      <c r="B718" s="35" t="s">
        <v>1501</v>
      </c>
      <c r="C718" s="36" t="s">
        <v>1502</v>
      </c>
      <c r="D718" s="37" t="s">
        <v>60</v>
      </c>
      <c r="E718" s="38">
        <v>4.09</v>
      </c>
      <c r="F718" s="38">
        <v>0</v>
      </c>
      <c r="G718" s="38">
        <v>0</v>
      </c>
      <c r="H718" s="38">
        <v>0</v>
      </c>
      <c r="I718" s="38">
        <v>4.09</v>
      </c>
      <c r="J718" s="43">
        <v>0</v>
      </c>
    </row>
    <row r="719" spans="1:10" x14ac:dyDescent="0.25">
      <c r="A719" s="35">
        <v>714</v>
      </c>
      <c r="B719" s="35" t="s">
        <v>1503</v>
      </c>
      <c r="C719" s="36" t="s">
        <v>1504</v>
      </c>
      <c r="D719" s="37" t="s">
        <v>60</v>
      </c>
      <c r="E719" s="38">
        <v>5.71</v>
      </c>
      <c r="F719" s="38">
        <v>0</v>
      </c>
      <c r="G719" s="38">
        <v>0</v>
      </c>
      <c r="H719" s="38">
        <v>0</v>
      </c>
      <c r="I719" s="38">
        <v>5.71</v>
      </c>
      <c r="J719" s="43">
        <v>0</v>
      </c>
    </row>
    <row r="720" spans="1:10" x14ac:dyDescent="0.25">
      <c r="A720" s="35">
        <v>715</v>
      </c>
      <c r="B720" s="35" t="s">
        <v>1505</v>
      </c>
      <c r="C720" s="36" t="s">
        <v>1506</v>
      </c>
      <c r="D720" s="37" t="s">
        <v>60</v>
      </c>
      <c r="E720" s="38">
        <v>3.34</v>
      </c>
      <c r="F720" s="38">
        <v>0</v>
      </c>
      <c r="G720" s="38">
        <v>0</v>
      </c>
      <c r="H720" s="38">
        <v>0</v>
      </c>
      <c r="I720" s="38">
        <v>3.34</v>
      </c>
      <c r="J720" s="43">
        <v>0</v>
      </c>
    </row>
    <row r="721" spans="1:10" x14ac:dyDescent="0.25">
      <c r="A721" s="35">
        <v>716</v>
      </c>
      <c r="B721" s="35" t="s">
        <v>1507</v>
      </c>
      <c r="C721" s="36" t="s">
        <v>1508</v>
      </c>
      <c r="D721" s="37" t="s">
        <v>60</v>
      </c>
      <c r="E721" s="38">
        <v>4.5999999999999996</v>
      </c>
      <c r="F721" s="38">
        <v>0</v>
      </c>
      <c r="G721" s="38">
        <v>0</v>
      </c>
      <c r="H721" s="38">
        <v>0</v>
      </c>
      <c r="I721" s="38">
        <v>4.5999999999999996</v>
      </c>
      <c r="J721" s="43">
        <v>0</v>
      </c>
    </row>
    <row r="722" spans="1:10" x14ac:dyDescent="0.25">
      <c r="A722" s="35">
        <v>717</v>
      </c>
      <c r="B722" s="35" t="s">
        <v>1509</v>
      </c>
      <c r="C722" s="36" t="s">
        <v>1510</v>
      </c>
      <c r="D722" s="37" t="s">
        <v>60</v>
      </c>
      <c r="E722" s="38">
        <v>6.57</v>
      </c>
      <c r="F722" s="38">
        <v>0</v>
      </c>
      <c r="G722" s="38">
        <v>0</v>
      </c>
      <c r="H722" s="38">
        <v>0</v>
      </c>
      <c r="I722" s="38">
        <v>6.57</v>
      </c>
      <c r="J722" s="43">
        <v>0</v>
      </c>
    </row>
    <row r="723" spans="1:10" x14ac:dyDescent="0.25">
      <c r="A723" s="35">
        <v>718</v>
      </c>
      <c r="B723" s="35" t="s">
        <v>1511</v>
      </c>
      <c r="C723" s="36" t="s">
        <v>1512</v>
      </c>
      <c r="D723" s="37" t="s">
        <v>60</v>
      </c>
      <c r="E723" s="38">
        <v>6.87</v>
      </c>
      <c r="F723" s="38">
        <v>0</v>
      </c>
      <c r="G723" s="38">
        <v>0</v>
      </c>
      <c r="H723" s="38">
        <v>0</v>
      </c>
      <c r="I723" s="38">
        <v>6.87</v>
      </c>
      <c r="J723" s="43">
        <v>0</v>
      </c>
    </row>
    <row r="724" spans="1:10" x14ac:dyDescent="0.25">
      <c r="A724" s="35">
        <v>719</v>
      </c>
      <c r="B724" s="35" t="s">
        <v>1513</v>
      </c>
      <c r="C724" s="36" t="s">
        <v>1514</v>
      </c>
      <c r="D724" s="37" t="s">
        <v>60</v>
      </c>
      <c r="E724" s="38">
        <v>8.7899999999999991</v>
      </c>
      <c r="F724" s="38">
        <v>0</v>
      </c>
      <c r="G724" s="38">
        <v>0</v>
      </c>
      <c r="H724" s="38">
        <v>0</v>
      </c>
      <c r="I724" s="38">
        <v>8.7899999999999991</v>
      </c>
      <c r="J724" s="43">
        <v>0</v>
      </c>
    </row>
    <row r="725" spans="1:10" x14ac:dyDescent="0.25">
      <c r="A725" s="35">
        <v>720</v>
      </c>
      <c r="B725" s="35" t="s">
        <v>1515</v>
      </c>
      <c r="C725" s="36" t="s">
        <v>1516</v>
      </c>
      <c r="D725" s="37" t="s">
        <v>60</v>
      </c>
      <c r="E725" s="38">
        <v>5.54</v>
      </c>
      <c r="F725" s="38">
        <v>0</v>
      </c>
      <c r="G725" s="38">
        <v>0</v>
      </c>
      <c r="H725" s="38">
        <v>0</v>
      </c>
      <c r="I725" s="38">
        <v>5.54</v>
      </c>
      <c r="J725" s="43">
        <v>0</v>
      </c>
    </row>
    <row r="726" spans="1:10" x14ac:dyDescent="0.25">
      <c r="A726" s="35">
        <v>721</v>
      </c>
      <c r="B726" s="35" t="s">
        <v>1517</v>
      </c>
      <c r="C726" s="36" t="s">
        <v>1518</v>
      </c>
      <c r="D726" s="37" t="s">
        <v>60</v>
      </c>
      <c r="E726" s="38">
        <v>7.67</v>
      </c>
      <c r="F726" s="38">
        <v>0</v>
      </c>
      <c r="G726" s="38">
        <v>0</v>
      </c>
      <c r="H726" s="38">
        <v>0</v>
      </c>
      <c r="I726" s="38">
        <v>7.67</v>
      </c>
      <c r="J726" s="43">
        <v>0</v>
      </c>
    </row>
    <row r="727" spans="1:10" x14ac:dyDescent="0.25">
      <c r="A727" s="35">
        <v>722</v>
      </c>
      <c r="B727" s="35" t="s">
        <v>1519</v>
      </c>
      <c r="C727" s="36" t="s">
        <v>1520</v>
      </c>
      <c r="D727" s="37" t="s">
        <v>60</v>
      </c>
      <c r="E727" s="38">
        <v>10.83</v>
      </c>
      <c r="F727" s="38">
        <v>0</v>
      </c>
      <c r="G727" s="38">
        <v>0</v>
      </c>
      <c r="H727" s="38">
        <v>0</v>
      </c>
      <c r="I727" s="38">
        <v>10.83</v>
      </c>
      <c r="J727" s="43">
        <v>0</v>
      </c>
    </row>
    <row r="728" spans="1:10" x14ac:dyDescent="0.25">
      <c r="A728" s="35">
        <v>723</v>
      </c>
      <c r="B728" s="35" t="s">
        <v>1521</v>
      </c>
      <c r="C728" s="36" t="s">
        <v>1522</v>
      </c>
      <c r="D728" s="37" t="s">
        <v>60</v>
      </c>
      <c r="E728" s="38">
        <v>11.17</v>
      </c>
      <c r="F728" s="38">
        <v>0</v>
      </c>
      <c r="G728" s="38">
        <v>0</v>
      </c>
      <c r="H728" s="38">
        <v>0</v>
      </c>
      <c r="I728" s="38">
        <v>11.17</v>
      </c>
      <c r="J728" s="43">
        <v>0</v>
      </c>
    </row>
    <row r="729" spans="1:10" x14ac:dyDescent="0.25">
      <c r="A729" s="35">
        <v>724</v>
      </c>
      <c r="B729" s="35" t="s">
        <v>1523</v>
      </c>
      <c r="C729" s="36" t="s">
        <v>1524</v>
      </c>
      <c r="D729" s="37" t="s">
        <v>60</v>
      </c>
      <c r="E729" s="38">
        <v>9.42</v>
      </c>
      <c r="F729" s="38">
        <v>0</v>
      </c>
      <c r="G729" s="38">
        <v>0</v>
      </c>
      <c r="H729" s="38">
        <v>0</v>
      </c>
      <c r="I729" s="38">
        <v>9.42</v>
      </c>
      <c r="J729" s="43">
        <v>0</v>
      </c>
    </row>
    <row r="730" spans="1:10" x14ac:dyDescent="0.25">
      <c r="A730" s="35">
        <v>725</v>
      </c>
      <c r="B730" s="35" t="s">
        <v>1525</v>
      </c>
      <c r="C730" s="36" t="s">
        <v>1526</v>
      </c>
      <c r="D730" s="37" t="s">
        <v>60</v>
      </c>
      <c r="E730" s="38">
        <v>8.6</v>
      </c>
      <c r="F730" s="38">
        <v>0</v>
      </c>
      <c r="G730" s="38">
        <v>0</v>
      </c>
      <c r="H730" s="38">
        <v>0</v>
      </c>
      <c r="I730" s="38">
        <v>8.6</v>
      </c>
      <c r="J730" s="43">
        <v>0</v>
      </c>
    </row>
    <row r="731" spans="1:10" x14ac:dyDescent="0.25">
      <c r="A731" s="35">
        <v>726</v>
      </c>
      <c r="B731" s="35" t="s">
        <v>1527</v>
      </c>
      <c r="C731" s="36" t="s">
        <v>1528</v>
      </c>
      <c r="D731" s="37" t="s">
        <v>60</v>
      </c>
      <c r="E731" s="38">
        <v>12.13</v>
      </c>
      <c r="F731" s="38">
        <v>0</v>
      </c>
      <c r="G731" s="38">
        <v>0</v>
      </c>
      <c r="H731" s="38">
        <v>0</v>
      </c>
      <c r="I731" s="38">
        <v>12.13</v>
      </c>
      <c r="J731" s="43">
        <v>0</v>
      </c>
    </row>
    <row r="732" spans="1:10" x14ac:dyDescent="0.25">
      <c r="A732" s="35">
        <v>727</v>
      </c>
      <c r="B732" s="35" t="s">
        <v>1529</v>
      </c>
      <c r="C732" s="36" t="s">
        <v>1530</v>
      </c>
      <c r="D732" s="37" t="s">
        <v>60</v>
      </c>
      <c r="E732" s="38">
        <v>20.13</v>
      </c>
      <c r="F732" s="38">
        <v>0</v>
      </c>
      <c r="G732" s="38">
        <v>0</v>
      </c>
      <c r="H732" s="38">
        <v>0</v>
      </c>
      <c r="I732" s="38">
        <v>20.13</v>
      </c>
      <c r="J732" s="43">
        <v>0</v>
      </c>
    </row>
    <row r="733" spans="1:10" x14ac:dyDescent="0.25">
      <c r="A733" s="35">
        <v>728</v>
      </c>
      <c r="B733" s="35" t="s">
        <v>1531</v>
      </c>
      <c r="C733" s="36" t="s">
        <v>1532</v>
      </c>
      <c r="D733" s="37" t="s">
        <v>60</v>
      </c>
      <c r="E733" s="38">
        <v>19.09</v>
      </c>
      <c r="F733" s="38">
        <v>0</v>
      </c>
      <c r="G733" s="38">
        <v>0</v>
      </c>
      <c r="H733" s="38">
        <v>0</v>
      </c>
      <c r="I733" s="38">
        <v>19.09</v>
      </c>
      <c r="J733" s="43">
        <v>0</v>
      </c>
    </row>
    <row r="734" spans="1:10" x14ac:dyDescent="0.25">
      <c r="A734" s="35">
        <v>729</v>
      </c>
      <c r="B734" s="35" t="s">
        <v>1533</v>
      </c>
      <c r="C734" s="36" t="s">
        <v>1534</v>
      </c>
      <c r="D734" s="37" t="s">
        <v>60</v>
      </c>
      <c r="E734" s="38">
        <v>25.55</v>
      </c>
      <c r="F734" s="38">
        <v>0</v>
      </c>
      <c r="G734" s="38">
        <v>0</v>
      </c>
      <c r="H734" s="38">
        <v>0</v>
      </c>
      <c r="I734" s="38">
        <v>25.55</v>
      </c>
      <c r="J734" s="43">
        <v>0</v>
      </c>
    </row>
    <row r="735" spans="1:10" x14ac:dyDescent="0.25">
      <c r="A735" s="35">
        <v>730</v>
      </c>
      <c r="B735" s="35" t="s">
        <v>1535</v>
      </c>
      <c r="C735" s="36" t="s">
        <v>1536</v>
      </c>
      <c r="D735" s="37" t="s">
        <v>60</v>
      </c>
      <c r="E735" s="38">
        <v>3.28</v>
      </c>
      <c r="F735" s="38">
        <v>0</v>
      </c>
      <c r="G735" s="38">
        <v>0</v>
      </c>
      <c r="H735" s="38">
        <v>0</v>
      </c>
      <c r="I735" s="38">
        <v>3.28</v>
      </c>
      <c r="J735" s="43">
        <v>0</v>
      </c>
    </row>
    <row r="736" spans="1:10" x14ac:dyDescent="0.25">
      <c r="A736" s="35">
        <v>731</v>
      </c>
      <c r="B736" s="35" t="s">
        <v>1537</v>
      </c>
      <c r="C736" s="36" t="s">
        <v>1538</v>
      </c>
      <c r="D736" s="37" t="s">
        <v>60</v>
      </c>
      <c r="E736" s="38">
        <v>5.54</v>
      </c>
      <c r="F736" s="38">
        <v>0</v>
      </c>
      <c r="G736" s="38">
        <v>0</v>
      </c>
      <c r="H736" s="38">
        <v>0</v>
      </c>
      <c r="I736" s="38">
        <v>5.54</v>
      </c>
      <c r="J736" s="43">
        <v>0</v>
      </c>
    </row>
    <row r="737" spans="1:10" x14ac:dyDescent="0.25">
      <c r="A737" s="35">
        <v>732</v>
      </c>
      <c r="B737" s="35" t="s">
        <v>1539</v>
      </c>
      <c r="C737" s="36" t="s">
        <v>1540</v>
      </c>
      <c r="D737" s="37" t="s">
        <v>60</v>
      </c>
      <c r="E737" s="38">
        <v>4.8099999999999996</v>
      </c>
      <c r="F737" s="38">
        <v>0</v>
      </c>
      <c r="G737" s="38">
        <v>0</v>
      </c>
      <c r="H737" s="38">
        <v>0</v>
      </c>
      <c r="I737" s="38">
        <v>4.8099999999999996</v>
      </c>
      <c r="J737" s="43">
        <v>0</v>
      </c>
    </row>
    <row r="738" spans="1:10" x14ac:dyDescent="0.25">
      <c r="A738" s="35">
        <v>733</v>
      </c>
      <c r="B738" s="35" t="s">
        <v>1541</v>
      </c>
      <c r="C738" s="36" t="s">
        <v>1542</v>
      </c>
      <c r="D738" s="37" t="s">
        <v>60</v>
      </c>
      <c r="E738" s="38">
        <v>3.69</v>
      </c>
      <c r="F738" s="38">
        <v>0</v>
      </c>
      <c r="G738" s="38">
        <v>0</v>
      </c>
      <c r="H738" s="38">
        <v>0</v>
      </c>
      <c r="I738" s="38">
        <v>3.69</v>
      </c>
      <c r="J738" s="43">
        <v>0</v>
      </c>
    </row>
    <row r="739" spans="1:10" x14ac:dyDescent="0.25">
      <c r="A739" s="35">
        <v>734</v>
      </c>
      <c r="B739" s="35" t="s">
        <v>1543</v>
      </c>
      <c r="C739" s="36" t="s">
        <v>1544</v>
      </c>
      <c r="D739" s="37" t="s">
        <v>60</v>
      </c>
      <c r="E739" s="38">
        <v>4.66</v>
      </c>
      <c r="F739" s="38">
        <v>0</v>
      </c>
      <c r="G739" s="38">
        <v>0</v>
      </c>
      <c r="H739" s="38">
        <v>0</v>
      </c>
      <c r="I739" s="38">
        <v>4.66</v>
      </c>
      <c r="J739" s="43">
        <v>0</v>
      </c>
    </row>
    <row r="740" spans="1:10" x14ac:dyDescent="0.25">
      <c r="A740" s="35">
        <v>735</v>
      </c>
      <c r="B740" s="35" t="s">
        <v>1545</v>
      </c>
      <c r="C740" s="36" t="s">
        <v>1546</v>
      </c>
      <c r="D740" s="37" t="s">
        <v>60</v>
      </c>
      <c r="E740" s="38">
        <v>3.39</v>
      </c>
      <c r="F740" s="38">
        <v>0</v>
      </c>
      <c r="G740" s="38">
        <v>0</v>
      </c>
      <c r="H740" s="38">
        <v>0</v>
      </c>
      <c r="I740" s="38">
        <v>3.39</v>
      </c>
      <c r="J740" s="43">
        <v>0</v>
      </c>
    </row>
    <row r="741" spans="1:10" x14ac:dyDescent="0.25">
      <c r="A741" s="35">
        <v>736</v>
      </c>
      <c r="B741" s="35" t="s">
        <v>1547</v>
      </c>
      <c r="C741" s="36" t="s">
        <v>1548</v>
      </c>
      <c r="D741" s="37" t="s">
        <v>60</v>
      </c>
      <c r="E741" s="38">
        <v>5.81</v>
      </c>
      <c r="F741" s="38">
        <v>0</v>
      </c>
      <c r="G741" s="38">
        <v>0</v>
      </c>
      <c r="H741" s="38">
        <v>0</v>
      </c>
      <c r="I741" s="38">
        <v>5.81</v>
      </c>
      <c r="J741" s="43">
        <v>0</v>
      </c>
    </row>
    <row r="742" spans="1:10" x14ac:dyDescent="0.25">
      <c r="A742" s="35">
        <v>737</v>
      </c>
      <c r="B742" s="35" t="s">
        <v>1549</v>
      </c>
      <c r="C742" s="36" t="s">
        <v>1550</v>
      </c>
      <c r="D742" s="37" t="s">
        <v>60</v>
      </c>
      <c r="E742" s="38">
        <v>4.12</v>
      </c>
      <c r="F742" s="38">
        <v>0</v>
      </c>
      <c r="G742" s="38">
        <v>0</v>
      </c>
      <c r="H742" s="38">
        <v>0</v>
      </c>
      <c r="I742" s="38">
        <v>4.12</v>
      </c>
      <c r="J742" s="43">
        <v>0</v>
      </c>
    </row>
    <row r="743" spans="1:10" x14ac:dyDescent="0.25">
      <c r="A743" s="35">
        <v>738</v>
      </c>
      <c r="B743" s="35" t="s">
        <v>1551</v>
      </c>
      <c r="C743" s="36" t="s">
        <v>1552</v>
      </c>
      <c r="D743" s="37" t="s">
        <v>60</v>
      </c>
      <c r="E743" s="38">
        <v>7.83</v>
      </c>
      <c r="F743" s="38">
        <v>0</v>
      </c>
      <c r="G743" s="38">
        <v>0</v>
      </c>
      <c r="H743" s="38">
        <v>0</v>
      </c>
      <c r="I743" s="38">
        <v>7.83</v>
      </c>
      <c r="J743" s="43">
        <v>0</v>
      </c>
    </row>
    <row r="744" spans="1:10" x14ac:dyDescent="0.25">
      <c r="A744" s="35">
        <v>739</v>
      </c>
      <c r="B744" s="35" t="s">
        <v>1553</v>
      </c>
      <c r="C744" s="36" t="s">
        <v>1554</v>
      </c>
      <c r="D744" s="37" t="s">
        <v>60</v>
      </c>
      <c r="E744" s="38">
        <v>187.57</v>
      </c>
      <c r="F744" s="38">
        <v>0</v>
      </c>
      <c r="G744" s="38">
        <v>0</v>
      </c>
      <c r="H744" s="38">
        <v>0</v>
      </c>
      <c r="I744" s="38">
        <v>187.57</v>
      </c>
      <c r="J744" s="43">
        <v>0</v>
      </c>
    </row>
    <row r="745" spans="1:10" ht="24.75" customHeight="1" x14ac:dyDescent="0.25">
      <c r="A745" s="260" t="s">
        <v>1555</v>
      </c>
      <c r="B745" s="261"/>
      <c r="C745" s="261"/>
      <c r="D745" s="261"/>
      <c r="E745" s="261"/>
      <c r="F745" s="261"/>
      <c r="G745" s="261"/>
      <c r="H745" s="261"/>
      <c r="I745" s="262"/>
    </row>
    <row r="746" spans="1:10" x14ac:dyDescent="0.25">
      <c r="A746" s="266"/>
      <c r="B746" s="267"/>
      <c r="C746" s="267"/>
      <c r="D746" s="267"/>
      <c r="E746" s="267"/>
      <c r="F746" s="267"/>
      <c r="G746" s="267"/>
      <c r="H746" s="267"/>
      <c r="I746" s="268"/>
    </row>
    <row r="747" spans="1:10" x14ac:dyDescent="0.25">
      <c r="A747" s="263" t="s">
        <v>1556</v>
      </c>
      <c r="B747" s="264"/>
      <c r="C747" s="264"/>
      <c r="D747" s="264"/>
      <c r="E747" s="264"/>
      <c r="F747" s="264"/>
      <c r="G747" s="264"/>
      <c r="H747" s="264"/>
      <c r="I747" s="265"/>
    </row>
    <row r="748" spans="1:10" x14ac:dyDescent="0.25">
      <c r="A748" s="263" t="s">
        <v>1557</v>
      </c>
      <c r="B748" s="264"/>
      <c r="C748" s="264"/>
      <c r="D748" s="264"/>
      <c r="E748" s="264"/>
      <c r="F748" s="264"/>
      <c r="G748" s="264"/>
      <c r="H748" s="264"/>
      <c r="I748" s="265"/>
    </row>
    <row r="749" spans="1:10" x14ac:dyDescent="0.25">
      <c r="A749" s="263" t="s">
        <v>1558</v>
      </c>
      <c r="B749" s="264"/>
      <c r="C749" s="264"/>
      <c r="D749" s="264"/>
      <c r="E749" s="264"/>
      <c r="F749" s="264"/>
      <c r="G749" s="264"/>
      <c r="H749" s="264"/>
      <c r="I749" s="265"/>
    </row>
  </sheetData>
  <mergeCells count="5">
    <mergeCell ref="A745:I745"/>
    <mergeCell ref="A747:I747"/>
    <mergeCell ref="A748:I748"/>
    <mergeCell ref="A749:I749"/>
    <mergeCell ref="A746:I746"/>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0000"/>
  </sheetPr>
  <dimension ref="A1:AN54"/>
  <sheetViews>
    <sheetView workbookViewId="0">
      <selection activeCell="G10" sqref="G10"/>
    </sheetView>
  </sheetViews>
  <sheetFormatPr defaultColWidth="9.140625" defaultRowHeight="12.75" x14ac:dyDescent="0.2"/>
  <cols>
    <col min="1" max="1" width="15.140625" style="83" customWidth="1"/>
    <col min="2" max="2" width="12.140625" style="83" bestFit="1" customWidth="1"/>
    <col min="3" max="3" width="13.42578125" style="83" customWidth="1"/>
    <col min="4" max="4" width="15.5703125" style="83" bestFit="1" customWidth="1"/>
    <col min="5" max="5" width="7.7109375" style="83" bestFit="1" customWidth="1"/>
    <col min="6" max="6" width="11.7109375" style="83" bestFit="1" customWidth="1"/>
    <col min="7" max="7" width="33.7109375" style="83" customWidth="1"/>
    <col min="8" max="8" width="18.7109375" style="83" customWidth="1"/>
    <col min="9" max="9" width="12.85546875" style="83" customWidth="1"/>
    <col min="10" max="10" width="11.7109375" style="83" bestFit="1" customWidth="1"/>
    <col min="11" max="11" width="10.5703125" style="83" bestFit="1" customWidth="1"/>
    <col min="12" max="12" width="13.140625" style="83" bestFit="1" customWidth="1"/>
    <col min="13" max="13" width="9.28515625" style="83" bestFit="1" customWidth="1"/>
    <col min="14" max="14" width="10.5703125" style="83" bestFit="1" customWidth="1"/>
    <col min="15" max="15" width="27.85546875" style="83" customWidth="1"/>
    <col min="16" max="17" width="18.42578125" style="83" bestFit="1" customWidth="1"/>
    <col min="18" max="21" width="9.28515625" style="83" bestFit="1" customWidth="1"/>
    <col min="22" max="22" width="10.5703125" style="83" bestFit="1" customWidth="1"/>
    <col min="23" max="23" width="9.28515625" style="83" bestFit="1" customWidth="1"/>
    <col min="24" max="24" width="11.7109375" style="83" bestFit="1" customWidth="1"/>
    <col min="25" max="25" width="9.140625" style="83"/>
    <col min="26" max="27" width="9.28515625" style="83" bestFit="1" customWidth="1"/>
    <col min="28" max="28" width="10.5703125" style="83" bestFit="1" customWidth="1"/>
    <col min="29" max="29" width="9.28515625" style="83" bestFit="1" customWidth="1"/>
    <col min="30" max="30" width="10.5703125" style="83" bestFit="1" customWidth="1"/>
    <col min="31" max="31" width="9.28515625" style="83" bestFit="1" customWidth="1"/>
    <col min="32" max="32" width="10.5703125" style="83" bestFit="1" customWidth="1"/>
    <col min="33" max="33" width="9.140625" style="83"/>
    <col min="34" max="34" width="12.28515625" style="83" customWidth="1"/>
    <col min="35" max="37" width="9.28515625" style="83" bestFit="1" customWidth="1"/>
    <col min="38" max="38" width="11.7109375" style="83" bestFit="1" customWidth="1"/>
    <col min="39" max="39" width="9.28515625" style="83" bestFit="1" customWidth="1"/>
    <col min="40" max="40" width="11.7109375" style="83" bestFit="1" customWidth="1"/>
    <col min="41" max="16384" width="9.140625" style="83"/>
  </cols>
  <sheetData>
    <row r="1" spans="1:40" ht="76.5" x14ac:dyDescent="0.2">
      <c r="A1" s="83" t="s">
        <v>8</v>
      </c>
      <c r="B1" s="83" t="s">
        <v>384</v>
      </c>
      <c r="C1" s="83" t="s">
        <v>1607</v>
      </c>
      <c r="D1" s="83" t="s">
        <v>1608</v>
      </c>
      <c r="I1" s="269" t="s">
        <v>1606</v>
      </c>
      <c r="J1" s="85" t="str">
        <f>'Sommario RC_MA24'!B9</f>
        <v>Importo lordo lavori soggetto a R/A</v>
      </c>
      <c r="K1" s="85" t="str">
        <f>'Sommario RC_MA24'!C9</f>
        <v>Importo ribasso d'asta</v>
      </c>
      <c r="L1" s="85" t="str">
        <f>'Sommario RC_MA24'!D9</f>
        <v>Importo lordo manodopera soggetto a R/A</v>
      </c>
      <c r="M1" s="85" t="str">
        <f>'Sommario RC_MA24'!E9</f>
        <v>Importo oneri sicurezza non soggetto a R/A</v>
      </c>
      <c r="N1" s="85" t="str">
        <f>'Sommario RC_MA24'!F9</f>
        <v>Importo manodopera non soggetto a R/A</v>
      </c>
      <c r="O1" s="85" t="str">
        <f>'Sommario RC_MA24'!G9</f>
        <v>Importo lavori al netto del R/A</v>
      </c>
      <c r="P1" s="85" t="str">
        <f>'Sommario RC_MA24'!H9</f>
        <v>Importo totale</v>
      </c>
      <c r="Q1" s="85" t="str">
        <f>'Sommario RC_MA24'!I9</f>
        <v>Affidamento</v>
      </c>
    </row>
    <row r="2" spans="1:40" ht="38.25" x14ac:dyDescent="0.2">
      <c r="A2" s="83" t="s">
        <v>1571</v>
      </c>
      <c r="B2" s="83" t="s">
        <v>1569</v>
      </c>
      <c r="C2" s="124">
        <v>0</v>
      </c>
      <c r="D2" s="83" t="s">
        <v>1621</v>
      </c>
      <c r="I2" s="270"/>
      <c r="J2" s="83">
        <f>'Sommario RC_MA24'!B10</f>
        <v>4444</v>
      </c>
      <c r="K2" s="83">
        <f>'Sommario RC_MA24'!C10</f>
        <v>360.84999999999997</v>
      </c>
      <c r="L2" s="83">
        <f>'Sommario RC_MA24'!D10</f>
        <v>2552.4100000000003</v>
      </c>
      <c r="M2" s="83">
        <f>'Sommario RC_MA24'!E10</f>
        <v>352.43</v>
      </c>
      <c r="N2" s="83">
        <f>'Sommario RC_MA24'!F10</f>
        <v>554.09</v>
      </c>
      <c r="O2" s="83">
        <f>'Sommario RC_MA24'!G10</f>
        <v>4083.15</v>
      </c>
      <c r="P2" s="83">
        <f>'Sommario RC_MA24'!H10</f>
        <v>4989.6699999999992</v>
      </c>
      <c r="Q2" s="83" t="str">
        <f>'Sommario RC_MA24'!I10</f>
        <v>Affidamento Prot. n° 736 del 29/12/2023</v>
      </c>
    </row>
    <row r="3" spans="1:40" ht="33.75" customHeight="1" x14ac:dyDescent="0.2">
      <c r="A3" s="83" t="s">
        <v>1572</v>
      </c>
      <c r="B3" s="83" t="s">
        <v>1570</v>
      </c>
      <c r="C3" s="124">
        <v>1</v>
      </c>
      <c r="D3" s="83" t="s">
        <v>1622</v>
      </c>
      <c r="I3" s="270"/>
      <c r="J3" s="83">
        <f>'Sommario RC_MF24'!B10</f>
        <v>3133.33</v>
      </c>
      <c r="K3" s="83">
        <f>'Sommario RC_MF24'!C10</f>
        <v>254.42000000000002</v>
      </c>
      <c r="L3" s="83">
        <f>'Sommario RC_MF24'!D10</f>
        <v>1275.07</v>
      </c>
      <c r="M3" s="83">
        <f>'Sommario RC_MF24'!E10</f>
        <v>210.94</v>
      </c>
      <c r="N3" s="83">
        <f>'Sommario RC_MF24'!F10</f>
        <v>577.22</v>
      </c>
      <c r="O3" s="83">
        <f>'Sommario RC_MF24'!G10</f>
        <v>2878.9100000000003</v>
      </c>
      <c r="P3" s="83">
        <f>'Sommario RC_MF24'!H10</f>
        <v>3667.0699999999997</v>
      </c>
      <c r="Q3" s="83" t="str">
        <f>'Sommario RC_MF24'!I10</f>
        <v>Affidamento Prot. n° 739 del 29/12/2023</v>
      </c>
    </row>
    <row r="4" spans="1:40" x14ac:dyDescent="0.2">
      <c r="A4" s="83" t="s">
        <v>1573</v>
      </c>
      <c r="I4" s="270"/>
    </row>
    <row r="5" spans="1:40" x14ac:dyDescent="0.2">
      <c r="A5" s="83" t="s">
        <v>1574</v>
      </c>
      <c r="B5" s="83" t="s">
        <v>384</v>
      </c>
      <c r="I5" s="271"/>
    </row>
    <row r="6" spans="1:40" x14ac:dyDescent="0.2">
      <c r="P6" s="86">
        <f>SUM(P2:P5)</f>
        <v>8656.739999999998</v>
      </c>
    </row>
    <row r="7" spans="1:40" ht="27.75" customHeight="1" x14ac:dyDescent="0.35">
      <c r="A7" s="121"/>
      <c r="B7" s="122"/>
      <c r="C7" s="122"/>
      <c r="D7" s="122"/>
      <c r="E7" s="122"/>
      <c r="F7" s="122"/>
      <c r="G7" s="122"/>
      <c r="H7" s="87"/>
      <c r="J7" s="121"/>
      <c r="K7" s="121"/>
      <c r="L7" s="121"/>
      <c r="M7" s="121"/>
      <c r="N7" s="121"/>
      <c r="O7" s="126" t="s">
        <v>389</v>
      </c>
      <c r="P7" s="127" t="e">
        <f>IF(P6=F52,"OK","OCCHIO")</f>
        <v>#REF!</v>
      </c>
      <c r="Q7" s="87"/>
      <c r="R7" s="121"/>
      <c r="S7" s="122"/>
      <c r="T7" s="122"/>
      <c r="U7" s="122"/>
      <c r="V7" s="122"/>
      <c r="W7" s="122"/>
      <c r="X7" s="122"/>
      <c r="Y7" s="121"/>
      <c r="Z7" s="121"/>
      <c r="AA7" s="122"/>
      <c r="AB7" s="122"/>
      <c r="AC7" s="122"/>
      <c r="AD7" s="122"/>
      <c r="AE7" s="122"/>
      <c r="AF7" s="122"/>
      <c r="AG7" s="121"/>
      <c r="AH7" s="121"/>
      <c r="AI7" s="122"/>
      <c r="AJ7" s="122"/>
      <c r="AK7" s="122"/>
      <c r="AL7" s="122"/>
      <c r="AM7" s="122"/>
      <c r="AN7" s="122"/>
    </row>
    <row r="8" spans="1:40" ht="17.25" customHeight="1" x14ac:dyDescent="0.2">
      <c r="A8" s="121"/>
      <c r="B8" s="122"/>
      <c r="C8" s="122"/>
      <c r="D8" s="122"/>
      <c r="E8" s="122"/>
      <c r="F8" s="122"/>
      <c r="G8" s="122"/>
      <c r="H8" s="87"/>
      <c r="J8" s="121"/>
      <c r="K8" s="122"/>
      <c r="L8" s="122"/>
      <c r="M8" s="122"/>
      <c r="N8" s="122"/>
      <c r="O8" s="122"/>
      <c r="P8" s="122"/>
      <c r="Q8" s="87"/>
      <c r="R8" s="121"/>
      <c r="S8" s="122"/>
      <c r="T8" s="122"/>
      <c r="U8" s="122"/>
      <c r="V8" s="122"/>
      <c r="W8" s="122"/>
      <c r="X8" s="122"/>
      <c r="Y8" s="121"/>
      <c r="Z8" s="121"/>
      <c r="AA8" s="122"/>
      <c r="AB8" s="122"/>
      <c r="AC8" s="122"/>
      <c r="AD8" s="122"/>
      <c r="AE8" s="122"/>
      <c r="AF8" s="122"/>
      <c r="AG8" s="121"/>
      <c r="AH8" s="121"/>
      <c r="AI8" s="122"/>
      <c r="AJ8" s="122"/>
      <c r="AK8" s="122"/>
      <c r="AL8" s="122"/>
      <c r="AM8" s="122"/>
      <c r="AN8" s="122"/>
    </row>
    <row r="9" spans="1:40" ht="25.5" customHeight="1" x14ac:dyDescent="0.2">
      <c r="A9" s="272" t="s">
        <v>1577</v>
      </c>
      <c r="B9" s="274"/>
      <c r="C9" s="274"/>
      <c r="D9" s="274"/>
      <c r="E9" s="274"/>
      <c r="F9" s="273"/>
      <c r="G9" s="273"/>
      <c r="H9" s="275"/>
      <c r="J9" s="272" t="str">
        <f>B2</f>
        <v>MA24</v>
      </c>
      <c r="K9" s="273"/>
      <c r="L9" s="273"/>
      <c r="M9" s="273"/>
      <c r="N9" s="273"/>
      <c r="O9" s="273"/>
      <c r="P9" s="273"/>
      <c r="Q9" s="87"/>
      <c r="R9" s="272" t="str">
        <f>B3</f>
        <v>MF24</v>
      </c>
      <c r="S9" s="273"/>
      <c r="T9" s="273"/>
      <c r="U9" s="273"/>
      <c r="V9" s="273"/>
      <c r="W9" s="273"/>
      <c r="X9" s="273"/>
      <c r="Y9" s="84"/>
      <c r="Z9" s="272">
        <f>B4</f>
        <v>0</v>
      </c>
      <c r="AA9" s="273"/>
      <c r="AB9" s="273"/>
      <c r="AC9" s="273"/>
      <c r="AD9" s="273"/>
      <c r="AE9" s="273"/>
      <c r="AF9" s="273"/>
      <c r="AG9" s="84"/>
      <c r="AH9" s="272" t="str">
        <f>B5</f>
        <v>Affidamento</v>
      </c>
      <c r="AI9" s="273"/>
      <c r="AJ9" s="273"/>
      <c r="AK9" s="273"/>
      <c r="AL9" s="273"/>
      <c r="AM9" s="273"/>
      <c r="AN9" s="273"/>
    </row>
    <row r="10" spans="1:40" ht="38.25" x14ac:dyDescent="0.2">
      <c r="A10" s="85" t="s">
        <v>384</v>
      </c>
      <c r="B10" s="135" t="str">
        <f>'Riassuntivo mese'!P2</f>
        <v>Tipologia</v>
      </c>
      <c r="C10" s="135" t="str">
        <f>'Riassuntivo mese'!D2</f>
        <v>Comune</v>
      </c>
      <c r="D10" s="135" t="str">
        <f>'Riassuntivo mese'!E2</f>
        <v>CO-AN</v>
      </c>
      <c r="E10" s="135" t="str">
        <f>'Riassuntivo mese'!F2</f>
        <v>Codice interno</v>
      </c>
      <c r="F10" s="85" t="str">
        <f>'Riassuntivo mese'!M2</f>
        <v>Importo totale</v>
      </c>
      <c r="G10" s="85" t="str">
        <f>'Riassuntivo mese'!N2</f>
        <v>Ritenuta infortuni 0,5%</v>
      </c>
      <c r="H10" s="85" t="str">
        <f>'Riassuntivo mese'!O2</f>
        <v>Importo da liquidare</v>
      </c>
      <c r="J10" s="85" t="s">
        <v>8</v>
      </c>
      <c r="K10" s="85" t="s">
        <v>2</v>
      </c>
      <c r="L10" s="85" t="s">
        <v>392</v>
      </c>
      <c r="M10" s="85" t="s">
        <v>6</v>
      </c>
      <c r="N10" s="85" t="s">
        <v>7</v>
      </c>
      <c r="O10" s="85" t="s">
        <v>391</v>
      </c>
      <c r="P10" s="85" t="s">
        <v>37</v>
      </c>
      <c r="R10" s="85" t="s">
        <v>8</v>
      </c>
      <c r="S10" s="85" t="s">
        <v>2</v>
      </c>
      <c r="T10" s="85" t="s">
        <v>392</v>
      </c>
      <c r="U10" s="85" t="s">
        <v>6</v>
      </c>
      <c r="V10" s="85" t="s">
        <v>7</v>
      </c>
      <c r="W10" s="85" t="s">
        <v>391</v>
      </c>
      <c r="X10" s="85" t="s">
        <v>37</v>
      </c>
      <c r="Z10" s="85" t="s">
        <v>8</v>
      </c>
      <c r="AA10" s="85" t="s">
        <v>2</v>
      </c>
      <c r="AB10" s="85" t="s">
        <v>392</v>
      </c>
      <c r="AC10" s="85" t="s">
        <v>6</v>
      </c>
      <c r="AD10" s="85" t="s">
        <v>7</v>
      </c>
      <c r="AE10" s="85" t="s">
        <v>391</v>
      </c>
      <c r="AF10" s="85" t="s">
        <v>37</v>
      </c>
      <c r="AH10" s="85" t="s">
        <v>8</v>
      </c>
      <c r="AI10" s="85" t="s">
        <v>2</v>
      </c>
      <c r="AJ10" s="85" t="s">
        <v>392</v>
      </c>
      <c r="AK10" s="85" t="s">
        <v>6</v>
      </c>
      <c r="AL10" s="85" t="s">
        <v>7</v>
      </c>
      <c r="AM10" s="85" t="s">
        <v>391</v>
      </c>
      <c r="AN10" s="85" t="s">
        <v>37</v>
      </c>
    </row>
    <row r="11" spans="1:40" x14ac:dyDescent="0.2">
      <c r="A11" s="83" t="e">
        <f>'Riassuntivo mese'!#REF!</f>
        <v>#REF!</v>
      </c>
      <c r="B11" s="136" t="e">
        <f>'Riassuntivo mese'!#REF!</f>
        <v>#REF!</v>
      </c>
      <c r="C11" s="136" t="e">
        <f>'Riassuntivo mese'!#REF!</f>
        <v>#REF!</v>
      </c>
      <c r="D11" s="136" t="e">
        <f>'Riassuntivo mese'!#REF!</f>
        <v>#REF!</v>
      </c>
      <c r="E11" s="136" t="e">
        <f>'Riassuntivo mese'!#REF!</f>
        <v>#REF!</v>
      </c>
      <c r="F11" s="83" t="e">
        <f>'Riassuntivo mese'!#REF!</f>
        <v>#REF!</v>
      </c>
      <c r="G11" s="83" t="e">
        <f>'Riassuntivo mese'!#REF!</f>
        <v>#REF!</v>
      </c>
      <c r="H11" s="83" t="e">
        <f>'Riassuntivo mese'!#REF!</f>
        <v>#REF!</v>
      </c>
      <c r="J11" s="83">
        <f>IFERROR((VLOOKUP(Appoggio!$B$2,A11:H11,2,FALSE)),0)</f>
        <v>0</v>
      </c>
      <c r="K11" s="83">
        <f>IFERROR((VLOOKUP(Appoggio!$B$2,A11:H11,3,FALSE)),0)</f>
        <v>0</v>
      </c>
      <c r="L11" s="83">
        <f>IFERROR((VLOOKUP(Appoggio!$B$2,A11:H11,4,FALSE)),0)</f>
        <v>0</v>
      </c>
      <c r="M11" s="83">
        <f>IFERROR((VLOOKUP(Appoggio!$B$2,A11:H11,5,FALSE)),0)</f>
        <v>0</v>
      </c>
      <c r="N11" s="83">
        <f>IFERROR((VLOOKUP(Appoggio!$B$2,A11:H11,6,FALSE)),0)</f>
        <v>0</v>
      </c>
      <c r="O11" s="83">
        <f>IFERROR((VLOOKUP(Appoggio!$B$2,A11:H11,7,FALSE)),0)</f>
        <v>0</v>
      </c>
      <c r="P11" s="83">
        <f>IFERROR((VLOOKUP(Appoggio!$B$2,A11:H11,8,FALSE)),0)</f>
        <v>0</v>
      </c>
      <c r="R11" s="83">
        <f>IFERROR((VLOOKUP(Appoggio!$B$3,A11:H11,2,FALSE)),0)</f>
        <v>0</v>
      </c>
      <c r="S11" s="83">
        <f>IFERROR((VLOOKUP(Appoggio!$B$3,A11:H11,3,FALSE)),0)</f>
        <v>0</v>
      </c>
      <c r="T11" s="83">
        <f>IFERROR((VLOOKUP(Appoggio!$B$3,A11:H11,4,FALSE)),0)</f>
        <v>0</v>
      </c>
      <c r="U11" s="83">
        <f>IFERROR((VLOOKUP(Appoggio!$B$3,A11:H11,5,FALSE)),0)</f>
        <v>0</v>
      </c>
      <c r="V11" s="83">
        <f>IFERROR((VLOOKUP(Appoggio!$B$3,A11:H11,6,FALSE)),0)</f>
        <v>0</v>
      </c>
      <c r="W11" s="83">
        <f>IFERROR((VLOOKUP(Appoggio!$B$3,A11:H11,7,FALSE)),0)</f>
        <v>0</v>
      </c>
      <c r="X11" s="83">
        <f>IFERROR((VLOOKUP(Appoggio!$B$3,A11:H11,8,FALSE)),0)</f>
        <v>0</v>
      </c>
      <c r="Z11" s="83">
        <f>IFERROR((VLOOKUP(Appoggio!$B$4,A11:H11,2,FALSE)),0)</f>
        <v>0</v>
      </c>
      <c r="AA11" s="83">
        <f>IFERROR((VLOOKUP(Appoggio!$B$4,A11:H11,3,FALSE)),0)</f>
        <v>0</v>
      </c>
      <c r="AB11" s="83">
        <f>IFERROR((VLOOKUP(Appoggio!$B$4,A11:H11,4,FALSE)),0)</f>
        <v>0</v>
      </c>
      <c r="AC11" s="83">
        <f>IFERROR((VLOOKUP(Appoggio!$B$4,A11:H11,5,FALSE)),0)</f>
        <v>0</v>
      </c>
      <c r="AD11" s="83">
        <f>IFERROR((VLOOKUP(Appoggio!$B$4,A11:H11,6,FALSE)),0)</f>
        <v>0</v>
      </c>
      <c r="AE11" s="83">
        <f>IFERROR((VLOOKUP(Appoggio!$B$4,A11:H11,7,FALSE)),0)</f>
        <v>0</v>
      </c>
      <c r="AF11" s="83">
        <f>IFERROR((VLOOKUP(Appoggio!$B$4,A11:H11,8,FALSE)),0)</f>
        <v>0</v>
      </c>
      <c r="AH11" s="83">
        <f>IFERROR((VLOOKUP(Appoggio!$B$5,A11:H11,2,FALSE)),0)</f>
        <v>0</v>
      </c>
      <c r="AI11" s="83">
        <f>IFERROR((VLOOKUP(Appoggio!$B$5,A11:H11,3,FALSE)),0)</f>
        <v>0</v>
      </c>
      <c r="AJ11" s="83">
        <f>IFERROR((VLOOKUP(Appoggio!$B$5,A11:H11,4,FALSE)),0)</f>
        <v>0</v>
      </c>
      <c r="AK11" s="83">
        <f>IFERROR((VLOOKUP(Appoggio!$B$5,A11:H11,5,FALSE)),0)</f>
        <v>0</v>
      </c>
      <c r="AL11" s="83">
        <f>IFERROR((VLOOKUP(Appoggio!$B$5,A11:H11,6,FALSE)),0)</f>
        <v>0</v>
      </c>
      <c r="AM11" s="83">
        <f>IFERROR((VLOOKUP(Appoggio!$B$5,A11:H11,7,FALSE)),0)</f>
        <v>0</v>
      </c>
      <c r="AN11" s="83">
        <f>IFERROR((VLOOKUP(Appoggio!$B$5,A11:H11,8,FALSE)),0)</f>
        <v>0</v>
      </c>
    </row>
    <row r="12" spans="1:40" ht="89.25" x14ac:dyDescent="0.2">
      <c r="A12" s="83" t="str">
        <f>'Riassuntivo mese'!Q3</f>
        <v>MA24</v>
      </c>
      <c r="B12" s="136" t="str">
        <f>'Riassuntivo mese'!P3</f>
        <v>MOA</v>
      </c>
      <c r="C12" s="136">
        <f>'Riassuntivo mese'!D3</f>
        <v>0</v>
      </c>
      <c r="D12" s="136" t="str">
        <f>'Riassuntivo mese'!E3</f>
        <v>G/T99/CIR/6666</v>
      </c>
      <c r="E12" s="136" t="str">
        <f>'Riassuntivo mese'!F3</f>
        <v>P.I. - Indennità mensile acquedotto</v>
      </c>
      <c r="F12" s="83">
        <f>'Riassuntivo mese'!M3</f>
        <v>453.18</v>
      </c>
      <c r="G12" s="83">
        <f>'Riassuntivo mese'!N3</f>
        <v>2.27</v>
      </c>
      <c r="H12" s="83">
        <f>'Riassuntivo mese'!O3</f>
        <v>450.91</v>
      </c>
      <c r="J12" s="83" t="str">
        <f>IFERROR((VLOOKUP(Appoggio!$B$2,A12:H12,2,FALSE)),0)</f>
        <v>MOA</v>
      </c>
      <c r="K12" s="83">
        <f>IFERROR((VLOOKUP(Appoggio!$B$2,A12:H12,3,FALSE)),0)</f>
        <v>0</v>
      </c>
      <c r="L12" s="83" t="str">
        <f>IFERROR((VLOOKUP(Appoggio!$B$2,A12:H12,4,FALSE)),0)</f>
        <v>G/T99/CIR/6666</v>
      </c>
      <c r="M12" s="83" t="str">
        <f>IFERROR((VLOOKUP(Appoggio!$B$2,A12:H12,5,FALSE)),0)</f>
        <v>P.I. - Indennità mensile acquedotto</v>
      </c>
      <c r="N12" s="83">
        <f>IFERROR((VLOOKUP(Appoggio!$B$2,A12:H12,6,FALSE)),0)</f>
        <v>453.18</v>
      </c>
      <c r="O12" s="83">
        <f>IFERROR((VLOOKUP(Appoggio!$B$2,A12:H12,7,FALSE)),0)</f>
        <v>2.27</v>
      </c>
      <c r="P12" s="83">
        <f>IFERROR((VLOOKUP(Appoggio!$B$2,A12:H12,8,FALSE)),0)</f>
        <v>450.91</v>
      </c>
      <c r="R12" s="83">
        <f>IFERROR((VLOOKUP(Appoggio!$B$3,A12:H12,2,FALSE)),0)</f>
        <v>0</v>
      </c>
      <c r="S12" s="83">
        <f>IFERROR((VLOOKUP(Appoggio!$B$3,A12:H12,3,FALSE)),0)</f>
        <v>0</v>
      </c>
      <c r="T12" s="83">
        <f>IFERROR((VLOOKUP(Appoggio!$B$3,A12:H12,4,FALSE)),0)</f>
        <v>0</v>
      </c>
      <c r="U12" s="83">
        <f>IFERROR((VLOOKUP(Appoggio!$B$3,A12:H12,5,FALSE)),0)</f>
        <v>0</v>
      </c>
      <c r="V12" s="83">
        <f>IFERROR((VLOOKUP(Appoggio!$B$3,A12:H12,6,FALSE)),0)</f>
        <v>0</v>
      </c>
      <c r="W12" s="83">
        <f>IFERROR((VLOOKUP(Appoggio!$B$3,A12:H12,7,FALSE)),0)</f>
        <v>0</v>
      </c>
      <c r="X12" s="83">
        <f>IFERROR((VLOOKUP(Appoggio!$B$3,A12:H12,8,FALSE)),0)</f>
        <v>0</v>
      </c>
      <c r="Z12" s="83">
        <f>IFERROR((VLOOKUP(Appoggio!$B$4,A12:H12,2,FALSE)),0)</f>
        <v>0</v>
      </c>
      <c r="AA12" s="83">
        <f>IFERROR((VLOOKUP(Appoggio!$B$4,A12:H12,3,FALSE)),0)</f>
        <v>0</v>
      </c>
      <c r="AB12" s="83">
        <f>IFERROR((VLOOKUP(Appoggio!$B$4,A12:H12,4,FALSE)),0)</f>
        <v>0</v>
      </c>
      <c r="AC12" s="83">
        <f>IFERROR((VLOOKUP(Appoggio!$B$4,A12:H12,5,FALSE)),0)</f>
        <v>0</v>
      </c>
      <c r="AD12" s="83">
        <f>IFERROR((VLOOKUP(Appoggio!$B$4,A12:H12,6,FALSE)),0)</f>
        <v>0</v>
      </c>
      <c r="AE12" s="83">
        <f>IFERROR((VLOOKUP(Appoggio!$B$4,A12:H12,7,FALSE)),0)</f>
        <v>0</v>
      </c>
      <c r="AF12" s="83">
        <f>IFERROR((VLOOKUP(Appoggio!$B$4,A12:H12,8,FALSE)),0)</f>
        <v>0</v>
      </c>
      <c r="AH12" s="83">
        <f>IFERROR((VLOOKUP(Appoggio!$B$5,A12:H12,2,FALSE)),0)</f>
        <v>0</v>
      </c>
      <c r="AI12" s="83">
        <f>IFERROR((VLOOKUP(Appoggio!$B$5,A12:H12,3,FALSE)),0)</f>
        <v>0</v>
      </c>
      <c r="AJ12" s="83">
        <f>IFERROR((VLOOKUP(Appoggio!$B$5,A12:H12,4,FALSE)),0)</f>
        <v>0</v>
      </c>
      <c r="AK12" s="83">
        <f>IFERROR((VLOOKUP(Appoggio!$B$5,A12:H12,5,FALSE)),0)</f>
        <v>0</v>
      </c>
      <c r="AL12" s="83">
        <f>IFERROR((VLOOKUP(Appoggio!$B$5,A12:H12,6,FALSE)),0)</f>
        <v>0</v>
      </c>
      <c r="AM12" s="83">
        <f>IFERROR((VLOOKUP(Appoggio!$B$5,A12:H12,7,FALSE)),0)</f>
        <v>0</v>
      </c>
      <c r="AN12" s="83">
        <f>IFERROR((VLOOKUP(Appoggio!$B$5,A12:H12,8,FALSE)),0)</f>
        <v>0</v>
      </c>
    </row>
    <row r="13" spans="1:40" ht="89.25" x14ac:dyDescent="0.2">
      <c r="A13" s="83" t="str">
        <f>'Riassuntivo mese'!Q4</f>
        <v>MF24</v>
      </c>
      <c r="B13" s="136" t="str">
        <f>'Riassuntivo mese'!P4</f>
        <v>MOF</v>
      </c>
      <c r="C13" s="136">
        <f>'Riassuntivo mese'!D4</f>
        <v>0</v>
      </c>
      <c r="D13" s="136" t="str">
        <f>'Riassuntivo mese'!E4</f>
        <v>G/T99/CIR/6666</v>
      </c>
      <c r="E13" s="136" t="str">
        <f>'Riassuntivo mese'!F4</f>
        <v>P.I. - Indennità mensile fognatura</v>
      </c>
      <c r="F13" s="83">
        <f>'Riassuntivo mese'!M4</f>
        <v>453.18</v>
      </c>
      <c r="G13" s="83">
        <f>'Riassuntivo mese'!N4</f>
        <v>2.27</v>
      </c>
      <c r="H13" s="83">
        <f>'Riassuntivo mese'!O4</f>
        <v>450.91</v>
      </c>
      <c r="J13" s="83">
        <f>IFERROR((VLOOKUP(Appoggio!$B$2,A13:H13,2,FALSE)),0)</f>
        <v>0</v>
      </c>
      <c r="K13" s="83">
        <f>IFERROR((VLOOKUP(Appoggio!$B$2,A13:H13,3,FALSE)),0)</f>
        <v>0</v>
      </c>
      <c r="L13" s="83">
        <f>IFERROR((VLOOKUP(Appoggio!$B$2,A13:H13,4,FALSE)),0)</f>
        <v>0</v>
      </c>
      <c r="M13" s="83">
        <f>IFERROR((VLOOKUP(Appoggio!$B$2,A13:H13,5,FALSE)),0)</f>
        <v>0</v>
      </c>
      <c r="N13" s="83">
        <f>IFERROR((VLOOKUP(Appoggio!$B$2,A13:H13,6,FALSE)),0)</f>
        <v>0</v>
      </c>
      <c r="O13" s="83">
        <f>IFERROR((VLOOKUP(Appoggio!$B$2,A13:H13,7,FALSE)),0)</f>
        <v>0</v>
      </c>
      <c r="P13" s="83">
        <f>IFERROR((VLOOKUP(Appoggio!$B$2,A13:H13,8,FALSE)),0)</f>
        <v>0</v>
      </c>
      <c r="R13" s="83" t="str">
        <f>IFERROR((VLOOKUP(Appoggio!$B$3,A13:H13,2,FALSE)),0)</f>
        <v>MOF</v>
      </c>
      <c r="S13" s="83">
        <f>IFERROR((VLOOKUP(Appoggio!$B$3,A13:H13,3,FALSE)),0)</f>
        <v>0</v>
      </c>
      <c r="T13" s="83" t="str">
        <f>IFERROR((VLOOKUP(Appoggio!$B$3,A13:H13,4,FALSE)),0)</f>
        <v>G/T99/CIR/6666</v>
      </c>
      <c r="U13" s="83" t="str">
        <f>IFERROR((VLOOKUP(Appoggio!$B$3,A13:H13,5,FALSE)),0)</f>
        <v>P.I. - Indennità mensile fognatura</v>
      </c>
      <c r="V13" s="83">
        <f>IFERROR((VLOOKUP(Appoggio!$B$3,A13:H13,6,FALSE)),0)</f>
        <v>453.18</v>
      </c>
      <c r="W13" s="83">
        <f>IFERROR((VLOOKUP(Appoggio!$B$3,A13:H13,7,FALSE)),0)</f>
        <v>2.27</v>
      </c>
      <c r="X13" s="83">
        <f>IFERROR((VLOOKUP(Appoggio!$B$3,A13:H13,8,FALSE)),0)</f>
        <v>450.91</v>
      </c>
      <c r="Z13" s="83">
        <f>IFERROR((VLOOKUP(Appoggio!$B$4,A13:H13,2,FALSE)),0)</f>
        <v>0</v>
      </c>
      <c r="AA13" s="83">
        <f>IFERROR((VLOOKUP(Appoggio!$B$4,A13:H13,3,FALSE)),0)</f>
        <v>0</v>
      </c>
      <c r="AB13" s="83">
        <f>IFERROR((VLOOKUP(Appoggio!$B$4,A13:H13,4,FALSE)),0)</f>
        <v>0</v>
      </c>
      <c r="AC13" s="83">
        <f>IFERROR((VLOOKUP(Appoggio!$B$4,A13:H13,5,FALSE)),0)</f>
        <v>0</v>
      </c>
      <c r="AD13" s="83">
        <f>IFERROR((VLOOKUP(Appoggio!$B$4,A13:H13,6,FALSE)),0)</f>
        <v>0</v>
      </c>
      <c r="AE13" s="83">
        <f>IFERROR((VLOOKUP(Appoggio!$B$4,A13:H13,7,FALSE)),0)</f>
        <v>0</v>
      </c>
      <c r="AF13" s="83">
        <f>IFERROR((VLOOKUP(Appoggio!$B$4,A13:H13,8,FALSE)),0)</f>
        <v>0</v>
      </c>
      <c r="AH13" s="83">
        <f>IFERROR((VLOOKUP(Appoggio!$B$5,A13:H13,2,FALSE)),0)</f>
        <v>0</v>
      </c>
      <c r="AI13" s="83">
        <f>IFERROR((VLOOKUP(Appoggio!$B$5,A13:H13,3,FALSE)),0)</f>
        <v>0</v>
      </c>
      <c r="AJ13" s="83">
        <f>IFERROR((VLOOKUP(Appoggio!$B$5,A13:H13,4,FALSE)),0)</f>
        <v>0</v>
      </c>
      <c r="AK13" s="83">
        <f>IFERROR((VLOOKUP(Appoggio!$B$5,A13:H13,5,FALSE)),0)</f>
        <v>0</v>
      </c>
      <c r="AL13" s="83">
        <f>IFERROR((VLOOKUP(Appoggio!$B$5,A13:H13,6,FALSE)),0)</f>
        <v>0</v>
      </c>
      <c r="AM13" s="83">
        <f>IFERROR((VLOOKUP(Appoggio!$B$5,A13:H13,7,FALSE)),0)</f>
        <v>0</v>
      </c>
      <c r="AN13" s="83">
        <f>IFERROR((VLOOKUP(Appoggio!$B$5,A13:H13,8,FALSE)),0)</f>
        <v>0</v>
      </c>
    </row>
    <row r="14" spans="1:40" ht="63.75" x14ac:dyDescent="0.2">
      <c r="A14" s="83" t="str">
        <f>'Riassuntivo mese'!Q5</f>
        <v>MA24</v>
      </c>
      <c r="B14" s="136" t="str">
        <f>'Riassuntivo mese'!P5</f>
        <v>MOA</v>
      </c>
      <c r="C14" s="136" t="str">
        <f>'Riassuntivo mese'!D5</f>
        <v>Cosseria</v>
      </c>
      <c r="D14" s="136" t="str">
        <f>'Riassuntivo mese'!E5</f>
        <v>G/A99/COS/4444/0</v>
      </c>
      <c r="E14" s="136" t="str">
        <f>'Riassuntivo mese'!F5</f>
        <v>COS_190724_Bertulla_MOA_T</v>
      </c>
      <c r="F14" s="83">
        <f>'Riassuntivo mese'!M5</f>
        <v>115.59</v>
      </c>
      <c r="G14" s="83">
        <f>'Riassuntivo mese'!N5</f>
        <v>0.57999999999999996</v>
      </c>
      <c r="H14" s="83">
        <f>'Riassuntivo mese'!O5</f>
        <v>115.01</v>
      </c>
      <c r="J14" s="83" t="str">
        <f>IFERROR((VLOOKUP(Appoggio!$B$2,A14:H14,2,FALSE)),0)</f>
        <v>MOA</v>
      </c>
      <c r="K14" s="83" t="str">
        <f>IFERROR((VLOOKUP(Appoggio!$B$2,A14:H14,3,FALSE)),0)</f>
        <v>Cosseria</v>
      </c>
      <c r="L14" s="83" t="str">
        <f>IFERROR((VLOOKUP(Appoggio!$B$2,A14:H14,4,FALSE)),0)</f>
        <v>G/A99/COS/4444/0</v>
      </c>
      <c r="M14" s="83" t="str">
        <f>IFERROR((VLOOKUP(Appoggio!$B$2,A14:H14,5,FALSE)),0)</f>
        <v>COS_190724_Bertulla_MOA_T</v>
      </c>
      <c r="N14" s="83">
        <f>IFERROR((VLOOKUP(Appoggio!$B$2,A14:H14,6,FALSE)),0)</f>
        <v>115.59</v>
      </c>
      <c r="O14" s="83">
        <f>IFERROR((VLOOKUP(Appoggio!$B$2,A14:H14,7,FALSE)),0)</f>
        <v>0.57999999999999996</v>
      </c>
      <c r="P14" s="83">
        <f>IFERROR((VLOOKUP(Appoggio!$B$2,A14:H14,8,FALSE)),0)</f>
        <v>115.01</v>
      </c>
      <c r="R14" s="83">
        <f>IFERROR((VLOOKUP(Appoggio!$B$3,A14:H14,2,FALSE)),0)</f>
        <v>0</v>
      </c>
      <c r="S14" s="83">
        <f>IFERROR((VLOOKUP(Appoggio!$B$3,A14:H14,3,FALSE)),0)</f>
        <v>0</v>
      </c>
      <c r="T14" s="83">
        <f>IFERROR((VLOOKUP(Appoggio!$B$3,A14:H14,4,FALSE)),0)</f>
        <v>0</v>
      </c>
      <c r="U14" s="83">
        <f>IFERROR((VLOOKUP(Appoggio!$B$3,A14:H14,5,FALSE)),0)</f>
        <v>0</v>
      </c>
      <c r="V14" s="83">
        <f>IFERROR((VLOOKUP(Appoggio!$B$3,A14:H14,6,FALSE)),0)</f>
        <v>0</v>
      </c>
      <c r="W14" s="83">
        <f>IFERROR((VLOOKUP(Appoggio!$B$3,A14:H14,7,FALSE)),0)</f>
        <v>0</v>
      </c>
      <c r="X14" s="83">
        <f>IFERROR((VLOOKUP(Appoggio!$B$3,A14:H14,8,FALSE)),0)</f>
        <v>0</v>
      </c>
      <c r="Z14" s="83">
        <f>IFERROR((VLOOKUP(Appoggio!$B$4,A14:H14,2,FALSE)),0)</f>
        <v>0</v>
      </c>
      <c r="AA14" s="83">
        <f>IFERROR((VLOOKUP(Appoggio!$B$4,A14:H14,3,FALSE)),0)</f>
        <v>0</v>
      </c>
      <c r="AB14" s="83">
        <f>IFERROR((VLOOKUP(Appoggio!$B$4,A14:H14,4,FALSE)),0)</f>
        <v>0</v>
      </c>
      <c r="AC14" s="83">
        <f>IFERROR((VLOOKUP(Appoggio!$B$4,A14:H14,5,FALSE)),0)</f>
        <v>0</v>
      </c>
      <c r="AD14" s="83">
        <f>IFERROR((VLOOKUP(Appoggio!$B$4,A14:H14,6,FALSE)),0)</f>
        <v>0</v>
      </c>
      <c r="AE14" s="83">
        <f>IFERROR((VLOOKUP(Appoggio!$B$4,A14:H14,7,FALSE)),0)</f>
        <v>0</v>
      </c>
      <c r="AF14" s="83">
        <f>IFERROR((VLOOKUP(Appoggio!$B$4,A14:H14,8,FALSE)),0)</f>
        <v>0</v>
      </c>
      <c r="AH14" s="83">
        <f>IFERROR((VLOOKUP(Appoggio!$B$5,A14:H14,2,FALSE)),0)</f>
        <v>0</v>
      </c>
      <c r="AI14" s="83">
        <f>IFERROR((VLOOKUP(Appoggio!$B$5,A14:H14,3,FALSE)),0)</f>
        <v>0</v>
      </c>
      <c r="AJ14" s="83">
        <f>IFERROR((VLOOKUP(Appoggio!$B$5,A14:H14,4,FALSE)),0)</f>
        <v>0</v>
      </c>
      <c r="AK14" s="83">
        <f>IFERROR((VLOOKUP(Appoggio!$B$5,A14:H14,5,FALSE)),0)</f>
        <v>0</v>
      </c>
      <c r="AL14" s="83">
        <f>IFERROR((VLOOKUP(Appoggio!$B$5,A14:H14,6,FALSE)),0)</f>
        <v>0</v>
      </c>
      <c r="AM14" s="83">
        <f>IFERROR((VLOOKUP(Appoggio!$B$5,A14:H14,7,FALSE)),0)</f>
        <v>0</v>
      </c>
      <c r="AN14" s="83">
        <f>IFERROR((VLOOKUP(Appoggio!$B$5,A14:H14,8,FALSE)),0)</f>
        <v>0</v>
      </c>
    </row>
    <row r="15" spans="1:40" ht="76.5" x14ac:dyDescent="0.2">
      <c r="A15" s="83" t="str">
        <f>'Riassuntivo mese'!Q6</f>
        <v>MA24</v>
      </c>
      <c r="B15" s="136" t="str">
        <f>'Riassuntivo mese'!P6</f>
        <v>MOA</v>
      </c>
      <c r="C15" s="136" t="str">
        <f>'Riassuntivo mese'!D6</f>
        <v xml:space="preserve">Pallare </v>
      </c>
      <c r="D15" s="136" t="str">
        <f>'Riassuntivo mese'!E6</f>
        <v>G/A99/PAL/4444/0</v>
      </c>
      <c r="E15" s="136" t="str">
        <f>'Riassuntivo mese'!F6</f>
        <v>PAL_190724_ZonaIndustriale_MOA_T</v>
      </c>
      <c r="F15" s="83">
        <f>'Riassuntivo mese'!M6</f>
        <v>1088.08</v>
      </c>
      <c r="G15" s="83">
        <f>'Riassuntivo mese'!N6</f>
        <v>5.44</v>
      </c>
      <c r="H15" s="83">
        <f>'Riassuntivo mese'!O6</f>
        <v>1082.6399999999999</v>
      </c>
      <c r="J15" s="83" t="str">
        <f>IFERROR((VLOOKUP(Appoggio!$B$2,A15:H15,2,FALSE)),0)</f>
        <v>MOA</v>
      </c>
      <c r="K15" s="83" t="str">
        <f>IFERROR((VLOOKUP(Appoggio!$B$2,A15:H15,3,FALSE)),0)</f>
        <v xml:space="preserve">Pallare </v>
      </c>
      <c r="L15" s="83" t="str">
        <f>IFERROR((VLOOKUP(Appoggio!$B$2,A15:H15,4,FALSE)),0)</f>
        <v>G/A99/PAL/4444/0</v>
      </c>
      <c r="M15" s="83" t="str">
        <f>IFERROR((VLOOKUP(Appoggio!$B$2,A15:H15,5,FALSE)),0)</f>
        <v>PAL_190724_ZonaIndustriale_MOA_T</v>
      </c>
      <c r="N15" s="83">
        <f>IFERROR((VLOOKUP(Appoggio!$B$2,A15:H15,6,FALSE)),0)</f>
        <v>1088.08</v>
      </c>
      <c r="O15" s="83">
        <f>IFERROR((VLOOKUP(Appoggio!$B$2,A15:H15,7,FALSE)),0)</f>
        <v>5.44</v>
      </c>
      <c r="P15" s="83">
        <f>IFERROR((VLOOKUP(Appoggio!$B$2,A15:H15,8,FALSE)),0)</f>
        <v>1082.6399999999999</v>
      </c>
      <c r="R15" s="83">
        <f>IFERROR((VLOOKUP(Appoggio!$B$3,A15:H15,2,FALSE)),0)</f>
        <v>0</v>
      </c>
      <c r="S15" s="83">
        <f>IFERROR((VLOOKUP(Appoggio!$B$3,A15:H15,3,FALSE)),0)</f>
        <v>0</v>
      </c>
      <c r="T15" s="83">
        <f>IFERROR((VLOOKUP(Appoggio!$B$3,A15:H15,4,FALSE)),0)</f>
        <v>0</v>
      </c>
      <c r="U15" s="83">
        <f>IFERROR((VLOOKUP(Appoggio!$B$3,A15:H15,5,FALSE)),0)</f>
        <v>0</v>
      </c>
      <c r="V15" s="83">
        <f>IFERROR((VLOOKUP(Appoggio!$B$3,A15:H15,6,FALSE)),0)</f>
        <v>0</v>
      </c>
      <c r="W15" s="83">
        <f>IFERROR((VLOOKUP(Appoggio!$B$3,A15:H15,7,FALSE)),0)</f>
        <v>0</v>
      </c>
      <c r="X15" s="83">
        <f>IFERROR((VLOOKUP(Appoggio!$B$3,A15:H15,8,FALSE)),0)</f>
        <v>0</v>
      </c>
      <c r="Z15" s="83">
        <f>IFERROR((VLOOKUP(Appoggio!$B$4,A15:H15,2,FALSE)),0)</f>
        <v>0</v>
      </c>
      <c r="AA15" s="83">
        <f>IFERROR((VLOOKUP(Appoggio!$B$4,A15:H15,3,FALSE)),0)</f>
        <v>0</v>
      </c>
      <c r="AB15" s="83">
        <f>IFERROR((VLOOKUP(Appoggio!$B$4,A15:H15,4,FALSE)),0)</f>
        <v>0</v>
      </c>
      <c r="AC15" s="83">
        <f>IFERROR((VLOOKUP(Appoggio!$B$4,A15:H15,5,FALSE)),0)</f>
        <v>0</v>
      </c>
      <c r="AD15" s="83">
        <f>IFERROR((VLOOKUP(Appoggio!$B$4,A15:H15,6,FALSE)),0)</f>
        <v>0</v>
      </c>
      <c r="AE15" s="83">
        <f>IFERROR((VLOOKUP(Appoggio!$B$4,A15:H15,7,FALSE)),0)</f>
        <v>0</v>
      </c>
      <c r="AF15" s="83">
        <f>IFERROR((VLOOKUP(Appoggio!$B$4,A15:H15,8,FALSE)),0)</f>
        <v>0</v>
      </c>
      <c r="AH15" s="83">
        <f>IFERROR((VLOOKUP(Appoggio!$B$5,A15:H15,2,FALSE)),0)</f>
        <v>0</v>
      </c>
      <c r="AI15" s="83">
        <f>IFERROR((VLOOKUP(Appoggio!$B$5,A15:H15,3,FALSE)),0)</f>
        <v>0</v>
      </c>
      <c r="AJ15" s="83">
        <f>IFERROR((VLOOKUP(Appoggio!$B$5,A15:H15,4,FALSE)),0)</f>
        <v>0</v>
      </c>
      <c r="AK15" s="83">
        <f>IFERROR((VLOOKUP(Appoggio!$B$5,A15:H15,5,FALSE)),0)</f>
        <v>0</v>
      </c>
      <c r="AL15" s="83">
        <f>IFERROR((VLOOKUP(Appoggio!$B$5,A15:H15,6,FALSE)),0)</f>
        <v>0</v>
      </c>
      <c r="AM15" s="83">
        <f>IFERROR((VLOOKUP(Appoggio!$B$5,A15:H15,7,FALSE)),0)</f>
        <v>0</v>
      </c>
      <c r="AN15" s="83">
        <f>IFERROR((VLOOKUP(Appoggio!$B$5,A15:H15,8,FALSE)),0)</f>
        <v>0</v>
      </c>
    </row>
    <row r="16" spans="1:40" ht="63.75" x14ac:dyDescent="0.2">
      <c r="A16" s="83" t="str">
        <f>'Riassuntivo mese'!Q7</f>
        <v>MA24</v>
      </c>
      <c r="B16" s="136" t="str">
        <f>'Riassuntivo mese'!P7</f>
        <v>MOA</v>
      </c>
      <c r="C16" s="136" t="str">
        <f>'Riassuntivo mese'!D7</f>
        <v>Cosseria</v>
      </c>
      <c r="D16" s="136" t="str">
        <f>'Riassuntivo mese'!E7</f>
        <v>G/A99/COS/4444/0</v>
      </c>
      <c r="E16" s="136" t="str">
        <f>'Riassuntivo mese'!F7</f>
        <v>COS_200724_Marghero_MOA_T</v>
      </c>
      <c r="F16" s="83">
        <f>'Riassuntivo mese'!M7</f>
        <v>113.77</v>
      </c>
      <c r="G16" s="83">
        <f>'Riassuntivo mese'!N7</f>
        <v>0.56999999999999995</v>
      </c>
      <c r="H16" s="83">
        <f>'Riassuntivo mese'!O7</f>
        <v>113.2</v>
      </c>
      <c r="J16" s="83" t="str">
        <f>IFERROR((VLOOKUP(Appoggio!$B$2,A16:H16,2,FALSE)),0)</f>
        <v>MOA</v>
      </c>
      <c r="K16" s="83" t="str">
        <f>IFERROR((VLOOKUP(Appoggio!$B$2,A16:H16,3,FALSE)),0)</f>
        <v>Cosseria</v>
      </c>
      <c r="L16" s="83" t="str">
        <f>IFERROR((VLOOKUP(Appoggio!$B$2,A16:H16,4,FALSE)),0)</f>
        <v>G/A99/COS/4444/0</v>
      </c>
      <c r="M16" s="83" t="str">
        <f>IFERROR((VLOOKUP(Appoggio!$B$2,A16:H16,5,FALSE)),0)</f>
        <v>COS_200724_Marghero_MOA_T</v>
      </c>
      <c r="N16" s="83">
        <f>IFERROR((VLOOKUP(Appoggio!$B$2,A16:H16,6,FALSE)),0)</f>
        <v>113.77</v>
      </c>
      <c r="O16" s="83">
        <f>IFERROR((VLOOKUP(Appoggio!$B$2,A16:H16,7,FALSE)),0)</f>
        <v>0.56999999999999995</v>
      </c>
      <c r="P16" s="83">
        <f>IFERROR((VLOOKUP(Appoggio!$B$2,A16:H16,8,FALSE)),0)</f>
        <v>113.2</v>
      </c>
      <c r="R16" s="83">
        <f>IFERROR((VLOOKUP(Appoggio!$B$3,A16:H16,2,FALSE)),0)</f>
        <v>0</v>
      </c>
      <c r="S16" s="83">
        <f>IFERROR((VLOOKUP(Appoggio!$B$3,A16:H16,3,FALSE)),0)</f>
        <v>0</v>
      </c>
      <c r="T16" s="83">
        <f>IFERROR((VLOOKUP(Appoggio!$B$3,A16:H16,4,FALSE)),0)</f>
        <v>0</v>
      </c>
      <c r="U16" s="83">
        <f>IFERROR((VLOOKUP(Appoggio!$B$3,A16:H16,5,FALSE)),0)</f>
        <v>0</v>
      </c>
      <c r="V16" s="83">
        <f>IFERROR((VLOOKUP(Appoggio!$B$3,A16:H16,6,FALSE)),0)</f>
        <v>0</v>
      </c>
      <c r="W16" s="83">
        <f>IFERROR((VLOOKUP(Appoggio!$B$3,A16:H16,7,FALSE)),0)</f>
        <v>0</v>
      </c>
      <c r="X16" s="83">
        <f>IFERROR((VLOOKUP(Appoggio!$B$3,A16:H16,8,FALSE)),0)</f>
        <v>0</v>
      </c>
      <c r="Z16" s="83">
        <f>IFERROR((VLOOKUP(Appoggio!$B$4,A16:H16,2,FALSE)),0)</f>
        <v>0</v>
      </c>
      <c r="AA16" s="83">
        <f>IFERROR((VLOOKUP(Appoggio!$B$4,A16:H16,3,FALSE)),0)</f>
        <v>0</v>
      </c>
      <c r="AB16" s="83">
        <f>IFERROR((VLOOKUP(Appoggio!$B$4,A16:H16,4,FALSE)),0)</f>
        <v>0</v>
      </c>
      <c r="AC16" s="83">
        <f>IFERROR((VLOOKUP(Appoggio!$B$4,A16:H16,5,FALSE)),0)</f>
        <v>0</v>
      </c>
      <c r="AD16" s="83">
        <f>IFERROR((VLOOKUP(Appoggio!$B$4,A16:H16,6,FALSE)),0)</f>
        <v>0</v>
      </c>
      <c r="AE16" s="83">
        <f>IFERROR((VLOOKUP(Appoggio!$B$4,A16:H16,7,FALSE)),0)</f>
        <v>0</v>
      </c>
      <c r="AF16" s="83">
        <f>IFERROR((VLOOKUP(Appoggio!$B$4,A16:H16,8,FALSE)),0)</f>
        <v>0</v>
      </c>
      <c r="AH16" s="83">
        <f>IFERROR((VLOOKUP(Appoggio!$B$5,A16:H16,2,FALSE)),0)</f>
        <v>0</v>
      </c>
      <c r="AI16" s="83">
        <f>IFERROR((VLOOKUP(Appoggio!$B$5,A16:H16,3,FALSE)),0)</f>
        <v>0</v>
      </c>
      <c r="AJ16" s="83">
        <f>IFERROR((VLOOKUP(Appoggio!$B$5,A16:H16,4,FALSE)),0)</f>
        <v>0</v>
      </c>
      <c r="AK16" s="83">
        <f>IFERROR((VLOOKUP(Appoggio!$B$5,A16:H16,5,FALSE)),0)</f>
        <v>0</v>
      </c>
      <c r="AL16" s="83">
        <f>IFERROR((VLOOKUP(Appoggio!$B$5,A16:H16,6,FALSE)),0)</f>
        <v>0</v>
      </c>
      <c r="AM16" s="83">
        <f>IFERROR((VLOOKUP(Appoggio!$B$5,A16:H16,7,FALSE)),0)</f>
        <v>0</v>
      </c>
      <c r="AN16" s="83">
        <f>IFERROR((VLOOKUP(Appoggio!$B$5,A16:H16,8,FALSE)),0)</f>
        <v>0</v>
      </c>
    </row>
    <row r="17" spans="1:40" ht="63.75" x14ac:dyDescent="0.2">
      <c r="A17" s="83" t="str">
        <f>'Riassuntivo mese'!Q8</f>
        <v>MA24</v>
      </c>
      <c r="B17" s="136" t="str">
        <f>'Riassuntivo mese'!P8</f>
        <v>MSA</v>
      </c>
      <c r="C17" s="136" t="str">
        <f>'Riassuntivo mese'!D8</f>
        <v xml:space="preserve">Carcare </v>
      </c>
      <c r="D17" s="136" t="str">
        <f>'Riassuntivo mese'!E8</f>
        <v>I/A02/CEN/M999/0</v>
      </c>
      <c r="E17" s="136" t="str">
        <f>'Riassuntivo mese'!F8</f>
        <v>CAR_230724_PzzaGenta_MSA_T</v>
      </c>
      <c r="F17" s="83">
        <f>'Riassuntivo mese'!M8</f>
        <v>1453.28</v>
      </c>
      <c r="G17" s="83">
        <f>'Riassuntivo mese'!N8</f>
        <v>7.27</v>
      </c>
      <c r="H17" s="83">
        <f>'Riassuntivo mese'!O8</f>
        <v>1446.01</v>
      </c>
      <c r="J17" s="83" t="str">
        <f>IFERROR((VLOOKUP(Appoggio!$B$2,A17:H17,2,FALSE)),0)</f>
        <v>MSA</v>
      </c>
      <c r="K17" s="83" t="str">
        <f>IFERROR((VLOOKUP(Appoggio!$B$2,A17:H17,3,FALSE)),0)</f>
        <v xml:space="preserve">Carcare </v>
      </c>
      <c r="L17" s="83" t="str">
        <f>IFERROR((VLOOKUP(Appoggio!$B$2,A17:H17,4,FALSE)),0)</f>
        <v>I/A02/CEN/M999/0</v>
      </c>
      <c r="M17" s="83" t="str">
        <f>IFERROR((VLOOKUP(Appoggio!$B$2,A17:H17,5,FALSE)),0)</f>
        <v>CAR_230724_PzzaGenta_MSA_T</v>
      </c>
      <c r="N17" s="83">
        <f>IFERROR((VLOOKUP(Appoggio!$B$2,A17:H17,6,FALSE)),0)</f>
        <v>1453.28</v>
      </c>
      <c r="O17" s="83">
        <f>IFERROR((VLOOKUP(Appoggio!$B$2,A17:H17,7,FALSE)),0)</f>
        <v>7.27</v>
      </c>
      <c r="P17" s="83">
        <f>IFERROR((VLOOKUP(Appoggio!$B$2,A17:H17,8,FALSE)),0)</f>
        <v>1446.01</v>
      </c>
      <c r="R17" s="83">
        <f>IFERROR((VLOOKUP(Appoggio!$B$3,A17:H17,2,FALSE)),0)</f>
        <v>0</v>
      </c>
      <c r="S17" s="83">
        <f>IFERROR((VLOOKUP(Appoggio!$B$3,A17:H17,3,FALSE)),0)</f>
        <v>0</v>
      </c>
      <c r="T17" s="83">
        <f>IFERROR((VLOOKUP(Appoggio!$B$3,A17:H17,4,FALSE)),0)</f>
        <v>0</v>
      </c>
      <c r="U17" s="83">
        <f>IFERROR((VLOOKUP(Appoggio!$B$3,A17:H17,5,FALSE)),0)</f>
        <v>0</v>
      </c>
      <c r="V17" s="83">
        <f>IFERROR((VLOOKUP(Appoggio!$B$3,A17:H17,6,FALSE)),0)</f>
        <v>0</v>
      </c>
      <c r="W17" s="83">
        <f>IFERROR((VLOOKUP(Appoggio!$B$3,A17:H17,7,FALSE)),0)</f>
        <v>0</v>
      </c>
      <c r="X17" s="83">
        <f>IFERROR((VLOOKUP(Appoggio!$B$3,A17:H17,8,FALSE)),0)</f>
        <v>0</v>
      </c>
      <c r="Z17" s="83">
        <f>IFERROR((VLOOKUP(Appoggio!$B$4,A17:H17,2,FALSE)),0)</f>
        <v>0</v>
      </c>
      <c r="AA17" s="83">
        <f>IFERROR((VLOOKUP(Appoggio!$B$4,A17:H17,3,FALSE)),0)</f>
        <v>0</v>
      </c>
      <c r="AB17" s="83">
        <f>IFERROR((VLOOKUP(Appoggio!$B$4,A17:H17,4,FALSE)),0)</f>
        <v>0</v>
      </c>
      <c r="AC17" s="83">
        <f>IFERROR((VLOOKUP(Appoggio!$B$4,A17:H17,5,FALSE)),0)</f>
        <v>0</v>
      </c>
      <c r="AD17" s="83">
        <f>IFERROR((VLOOKUP(Appoggio!$B$4,A17:H17,6,FALSE)),0)</f>
        <v>0</v>
      </c>
      <c r="AE17" s="83">
        <f>IFERROR((VLOOKUP(Appoggio!$B$4,A17:H17,7,FALSE)),0)</f>
        <v>0</v>
      </c>
      <c r="AF17" s="83">
        <f>IFERROR((VLOOKUP(Appoggio!$B$4,A17:H17,8,FALSE)),0)</f>
        <v>0</v>
      </c>
      <c r="AH17" s="83">
        <f>IFERROR((VLOOKUP(Appoggio!$B$5,A17:H17,2,FALSE)),0)</f>
        <v>0</v>
      </c>
      <c r="AI17" s="83">
        <f>IFERROR((VLOOKUP(Appoggio!$B$5,A17:H17,3,FALSE)),0)</f>
        <v>0</v>
      </c>
      <c r="AJ17" s="83">
        <f>IFERROR((VLOOKUP(Appoggio!$B$5,A17:H17,4,FALSE)),0)</f>
        <v>0</v>
      </c>
      <c r="AK17" s="83">
        <f>IFERROR((VLOOKUP(Appoggio!$B$5,A17:H17,5,FALSE)),0)</f>
        <v>0</v>
      </c>
      <c r="AL17" s="83">
        <f>IFERROR((VLOOKUP(Appoggio!$B$5,A17:H17,6,FALSE)),0)</f>
        <v>0</v>
      </c>
      <c r="AM17" s="83">
        <f>IFERROR((VLOOKUP(Appoggio!$B$5,A17:H17,7,FALSE)),0)</f>
        <v>0</v>
      </c>
      <c r="AN17" s="83">
        <f>IFERROR((VLOOKUP(Appoggio!$B$5,A17:H17,8,FALSE)),0)</f>
        <v>0</v>
      </c>
    </row>
    <row r="18" spans="1:40" ht="63.75" x14ac:dyDescent="0.2">
      <c r="A18" s="83" t="str">
        <f>'Riassuntivo mese'!Q9</f>
        <v>MF24</v>
      </c>
      <c r="B18" s="136" t="str">
        <f>'Riassuntivo mese'!P9</f>
        <v>MSF</v>
      </c>
      <c r="C18" s="136" t="str">
        <f>'Riassuntivo mese'!D9</f>
        <v xml:space="preserve">Carcare </v>
      </c>
      <c r="D18" s="136" t="str">
        <f>'Riassuntivo mese'!E9</f>
        <v>I/F11/CAR/M999/0</v>
      </c>
      <c r="E18" s="136" t="str">
        <f>'Riassuntivo mese'!F9</f>
        <v>CAR_240724_Castellani_MSF_T</v>
      </c>
      <c r="F18" s="83">
        <f>'Riassuntivo mese'!M9</f>
        <v>1619.35</v>
      </c>
      <c r="G18" s="83">
        <f>'Riassuntivo mese'!N9</f>
        <v>8.1</v>
      </c>
      <c r="H18" s="83">
        <f>'Riassuntivo mese'!O9</f>
        <v>1611.25</v>
      </c>
      <c r="J18" s="83">
        <f>IFERROR((VLOOKUP(Appoggio!$B$2,A18:H18,2,FALSE)),0)</f>
        <v>0</v>
      </c>
      <c r="K18" s="83">
        <f>IFERROR((VLOOKUP(Appoggio!$B$2,A18:H18,3,FALSE)),0)</f>
        <v>0</v>
      </c>
      <c r="L18" s="83">
        <f>IFERROR((VLOOKUP(Appoggio!$B$2,A18:H18,4,FALSE)),0)</f>
        <v>0</v>
      </c>
      <c r="M18" s="83">
        <f>IFERROR((VLOOKUP(Appoggio!$B$2,A18:H18,5,FALSE)),0)</f>
        <v>0</v>
      </c>
      <c r="N18" s="83">
        <f>IFERROR((VLOOKUP(Appoggio!$B$2,A18:H18,6,FALSE)),0)</f>
        <v>0</v>
      </c>
      <c r="O18" s="83">
        <f>IFERROR((VLOOKUP(Appoggio!$B$2,A18:H18,7,FALSE)),0)</f>
        <v>0</v>
      </c>
      <c r="P18" s="83">
        <f>IFERROR((VLOOKUP(Appoggio!$B$2,A18:H18,8,FALSE)),0)</f>
        <v>0</v>
      </c>
      <c r="R18" s="83" t="str">
        <f>IFERROR((VLOOKUP(Appoggio!$B$3,A18:H18,2,FALSE)),0)</f>
        <v>MSF</v>
      </c>
      <c r="S18" s="83" t="str">
        <f>IFERROR((VLOOKUP(Appoggio!$B$3,A18:H18,3,FALSE)),0)</f>
        <v xml:space="preserve">Carcare </v>
      </c>
      <c r="T18" s="83" t="str">
        <f>IFERROR((VLOOKUP(Appoggio!$B$3,A18:H18,4,FALSE)),0)</f>
        <v>I/F11/CAR/M999/0</v>
      </c>
      <c r="U18" s="83" t="str">
        <f>IFERROR((VLOOKUP(Appoggio!$B$3,A18:H18,5,FALSE)),0)</f>
        <v>CAR_240724_Castellani_MSF_T</v>
      </c>
      <c r="V18" s="83">
        <f>IFERROR((VLOOKUP(Appoggio!$B$3,A18:H18,6,FALSE)),0)</f>
        <v>1619.35</v>
      </c>
      <c r="W18" s="83">
        <f>IFERROR((VLOOKUP(Appoggio!$B$3,A18:H18,7,FALSE)),0)</f>
        <v>8.1</v>
      </c>
      <c r="X18" s="83">
        <f>IFERROR((VLOOKUP(Appoggio!$B$3,A18:H18,8,FALSE)),0)</f>
        <v>1611.25</v>
      </c>
      <c r="Z18" s="83">
        <f>IFERROR((VLOOKUP(Appoggio!$B$4,A18:H18,2,FALSE)),0)</f>
        <v>0</v>
      </c>
      <c r="AA18" s="83">
        <f>IFERROR((VLOOKUP(Appoggio!$B$4,A18:H18,3,FALSE)),0)</f>
        <v>0</v>
      </c>
      <c r="AB18" s="83">
        <f>IFERROR((VLOOKUP(Appoggio!$B$4,A18:H18,4,FALSE)),0)</f>
        <v>0</v>
      </c>
      <c r="AC18" s="83">
        <f>IFERROR((VLOOKUP(Appoggio!$B$4,A18:H18,5,FALSE)),0)</f>
        <v>0</v>
      </c>
      <c r="AD18" s="83">
        <f>IFERROR((VLOOKUP(Appoggio!$B$4,A18:H18,6,FALSE)),0)</f>
        <v>0</v>
      </c>
      <c r="AE18" s="83">
        <f>IFERROR((VLOOKUP(Appoggio!$B$4,A18:H18,7,FALSE)),0)</f>
        <v>0</v>
      </c>
      <c r="AF18" s="83">
        <f>IFERROR((VLOOKUP(Appoggio!$B$4,A18:H18,8,FALSE)),0)</f>
        <v>0</v>
      </c>
      <c r="AH18" s="83">
        <f>IFERROR((VLOOKUP(Appoggio!$B$5,A18:H18,2,FALSE)),0)</f>
        <v>0</v>
      </c>
      <c r="AI18" s="83">
        <f>IFERROR((VLOOKUP(Appoggio!$B$5,A18:H18,3,FALSE)),0)</f>
        <v>0</v>
      </c>
      <c r="AJ18" s="83">
        <f>IFERROR((VLOOKUP(Appoggio!$B$5,A18:H18,4,FALSE)),0)</f>
        <v>0</v>
      </c>
      <c r="AK18" s="83">
        <f>IFERROR((VLOOKUP(Appoggio!$B$5,A18:H18,5,FALSE)),0)</f>
        <v>0</v>
      </c>
      <c r="AL18" s="83">
        <f>IFERROR((VLOOKUP(Appoggio!$B$5,A18:H18,6,FALSE)),0)</f>
        <v>0</v>
      </c>
      <c r="AM18" s="83">
        <f>IFERROR((VLOOKUP(Appoggio!$B$5,A18:H18,7,FALSE)),0)</f>
        <v>0</v>
      </c>
      <c r="AN18" s="83">
        <f>IFERROR((VLOOKUP(Appoggio!$B$5,A18:H18,8,FALSE)),0)</f>
        <v>0</v>
      </c>
    </row>
    <row r="19" spans="1:40" ht="63.75" x14ac:dyDescent="0.2">
      <c r="A19" s="83" t="str">
        <f>'Riassuntivo mese'!Q10</f>
        <v>MF24</v>
      </c>
      <c r="B19" s="136" t="str">
        <f>'Riassuntivo mese'!P10</f>
        <v>MSF</v>
      </c>
      <c r="C19" s="136" t="str">
        <f>'Riassuntivo mese'!D10</f>
        <v>Carcare</v>
      </c>
      <c r="D19" s="136" t="str">
        <f>'Riassuntivo mese'!E10</f>
        <v>G/A99/CAR/4444/0</v>
      </c>
      <c r="E19" s="136" t="str">
        <f>'Riassuntivo mese'!F10</f>
        <v>CAR_240724_Valletti_MOF_T</v>
      </c>
      <c r="F19" s="83">
        <f>'Riassuntivo mese'!M10</f>
        <v>1594.54</v>
      </c>
      <c r="G19" s="83">
        <f>'Riassuntivo mese'!N10</f>
        <v>7.97</v>
      </c>
      <c r="H19" s="83">
        <f>'Riassuntivo mese'!O10</f>
        <v>1586.57</v>
      </c>
      <c r="J19" s="83">
        <f>IFERROR((VLOOKUP(Appoggio!$B$2,A19:H19,2,FALSE)),0)</f>
        <v>0</v>
      </c>
      <c r="K19" s="83">
        <f>IFERROR((VLOOKUP(Appoggio!$B$2,A19:H19,3,FALSE)),0)</f>
        <v>0</v>
      </c>
      <c r="L19" s="83">
        <f>IFERROR((VLOOKUP(Appoggio!$B$2,A19:H19,4,FALSE)),0)</f>
        <v>0</v>
      </c>
      <c r="M19" s="83">
        <f>IFERROR((VLOOKUP(Appoggio!$B$2,A19:H19,5,FALSE)),0)</f>
        <v>0</v>
      </c>
      <c r="N19" s="83">
        <f>IFERROR((VLOOKUP(Appoggio!$B$2,A19:H19,6,FALSE)),0)</f>
        <v>0</v>
      </c>
      <c r="O19" s="83">
        <f>IFERROR((VLOOKUP(Appoggio!$B$2,A19:H19,7,FALSE)),0)</f>
        <v>0</v>
      </c>
      <c r="P19" s="83">
        <f>IFERROR((VLOOKUP(Appoggio!$B$2,A19:H19,8,FALSE)),0)</f>
        <v>0</v>
      </c>
      <c r="R19" s="83" t="str">
        <f>IFERROR((VLOOKUP(Appoggio!$B$3,A19:H19,2,FALSE)),0)</f>
        <v>MSF</v>
      </c>
      <c r="S19" s="83" t="str">
        <f>IFERROR((VLOOKUP(Appoggio!$B$3,A19:H19,3,FALSE)),0)</f>
        <v>Carcare</v>
      </c>
      <c r="T19" s="83" t="str">
        <f>IFERROR((VLOOKUP(Appoggio!$B$3,A19:H19,4,FALSE)),0)</f>
        <v>G/A99/CAR/4444/0</v>
      </c>
      <c r="U19" s="83" t="str">
        <f>IFERROR((VLOOKUP(Appoggio!$B$3,A19:H19,5,FALSE)),0)</f>
        <v>CAR_240724_Valletti_MOF_T</v>
      </c>
      <c r="V19" s="83">
        <f>IFERROR((VLOOKUP(Appoggio!$B$3,A19:H19,6,FALSE)),0)</f>
        <v>1594.54</v>
      </c>
      <c r="W19" s="83">
        <f>IFERROR((VLOOKUP(Appoggio!$B$3,A19:H19,7,FALSE)),0)</f>
        <v>7.97</v>
      </c>
      <c r="X19" s="83">
        <f>IFERROR((VLOOKUP(Appoggio!$B$3,A19:H19,8,FALSE)),0)</f>
        <v>1586.57</v>
      </c>
      <c r="Z19" s="83">
        <f>IFERROR((VLOOKUP(Appoggio!$B$4,A19:H19,2,FALSE)),0)</f>
        <v>0</v>
      </c>
      <c r="AA19" s="83">
        <f>IFERROR((VLOOKUP(Appoggio!$B$4,A19:H19,3,FALSE)),0)</f>
        <v>0</v>
      </c>
      <c r="AB19" s="83">
        <f>IFERROR((VLOOKUP(Appoggio!$B$4,A19:H19,4,FALSE)),0)</f>
        <v>0</v>
      </c>
      <c r="AC19" s="83">
        <f>IFERROR((VLOOKUP(Appoggio!$B$4,A19:H19,5,FALSE)),0)</f>
        <v>0</v>
      </c>
      <c r="AD19" s="83">
        <f>IFERROR((VLOOKUP(Appoggio!$B$4,A19:H19,6,FALSE)),0)</f>
        <v>0</v>
      </c>
      <c r="AE19" s="83">
        <f>IFERROR((VLOOKUP(Appoggio!$B$4,A19:H19,7,FALSE)),0)</f>
        <v>0</v>
      </c>
      <c r="AF19" s="83">
        <f>IFERROR((VLOOKUP(Appoggio!$B$4,A19:H19,8,FALSE)),0)</f>
        <v>0</v>
      </c>
      <c r="AH19" s="83">
        <f>IFERROR((VLOOKUP(Appoggio!$B$5,A19:H19,2,FALSE)),0)</f>
        <v>0</v>
      </c>
      <c r="AI19" s="83">
        <f>IFERROR((VLOOKUP(Appoggio!$B$5,A19:H19,3,FALSE)),0)</f>
        <v>0</v>
      </c>
      <c r="AJ19" s="83">
        <f>IFERROR((VLOOKUP(Appoggio!$B$5,A19:H19,4,FALSE)),0)</f>
        <v>0</v>
      </c>
      <c r="AK19" s="83">
        <f>IFERROR((VLOOKUP(Appoggio!$B$5,A19:H19,5,FALSE)),0)</f>
        <v>0</v>
      </c>
      <c r="AL19" s="83">
        <f>IFERROR((VLOOKUP(Appoggio!$B$5,A19:H19,6,FALSE)),0)</f>
        <v>0</v>
      </c>
      <c r="AM19" s="83">
        <f>IFERROR((VLOOKUP(Appoggio!$B$5,A19:H19,7,FALSE)),0)</f>
        <v>0</v>
      </c>
      <c r="AN19" s="83">
        <f>IFERROR((VLOOKUP(Appoggio!$B$5,A19:H19,8,FALSE)),0)</f>
        <v>0</v>
      </c>
    </row>
    <row r="20" spans="1:40" ht="63.75" x14ac:dyDescent="0.2">
      <c r="A20" s="83" t="str">
        <f>'Riassuntivo mese'!Q11</f>
        <v>MA24</v>
      </c>
      <c r="B20" s="136" t="str">
        <f>'Riassuntivo mese'!P11</f>
        <v>MOA</v>
      </c>
      <c r="C20" s="136" t="str">
        <f>'Riassuntivo mese'!D11</f>
        <v>Millesimo</v>
      </c>
      <c r="D20" s="136" t="str">
        <f>'Riassuntivo mese'!E11</f>
        <v>G/A99/MIL/4444/0</v>
      </c>
      <c r="E20" s="136" t="str">
        <f>'Riassuntivo mese'!F11</f>
        <v>MIL_240724_Cabroni_MOA_T</v>
      </c>
      <c r="F20" s="83">
        <f>'Riassuntivo mese'!M11</f>
        <v>505.73</v>
      </c>
      <c r="G20" s="83">
        <f>'Riassuntivo mese'!N11</f>
        <v>2.5299999999999998</v>
      </c>
      <c r="H20" s="83">
        <f>'Riassuntivo mese'!O11</f>
        <v>503.20000000000005</v>
      </c>
      <c r="J20" s="83" t="str">
        <f>IFERROR((VLOOKUP(Appoggio!$B$2,A20:H20,2,FALSE)),0)</f>
        <v>MOA</v>
      </c>
      <c r="K20" s="83" t="str">
        <f>IFERROR((VLOOKUP(Appoggio!$B$2,A20:H20,3,FALSE)),0)</f>
        <v>Millesimo</v>
      </c>
      <c r="L20" s="83" t="str">
        <f>IFERROR((VLOOKUP(Appoggio!$B$2,A20:H20,4,FALSE)),0)</f>
        <v>G/A99/MIL/4444/0</v>
      </c>
      <c r="M20" s="83" t="str">
        <f>IFERROR((VLOOKUP(Appoggio!$B$2,A20:H20,5,FALSE)),0)</f>
        <v>MIL_240724_Cabroni_MOA_T</v>
      </c>
      <c r="N20" s="83">
        <f>IFERROR((VLOOKUP(Appoggio!$B$2,A20:H20,6,FALSE)),0)</f>
        <v>505.73</v>
      </c>
      <c r="O20" s="83">
        <f>IFERROR((VLOOKUP(Appoggio!$B$2,A20:H20,7,FALSE)),0)</f>
        <v>2.5299999999999998</v>
      </c>
      <c r="P20" s="83">
        <f>IFERROR((VLOOKUP(Appoggio!$B$2,A20:H20,8,FALSE)),0)</f>
        <v>503.20000000000005</v>
      </c>
      <c r="R20" s="83">
        <f>IFERROR((VLOOKUP(Appoggio!$B$3,A20:H20,2,FALSE)),0)</f>
        <v>0</v>
      </c>
      <c r="S20" s="83">
        <f>IFERROR((VLOOKUP(Appoggio!$B$3,A20:H20,3,FALSE)),0)</f>
        <v>0</v>
      </c>
      <c r="T20" s="83">
        <f>IFERROR((VLOOKUP(Appoggio!$B$3,A20:H20,4,FALSE)),0)</f>
        <v>0</v>
      </c>
      <c r="U20" s="83">
        <f>IFERROR((VLOOKUP(Appoggio!$B$3,A20:H20,5,FALSE)),0)</f>
        <v>0</v>
      </c>
      <c r="V20" s="83">
        <f>IFERROR((VLOOKUP(Appoggio!$B$3,A20:H20,6,FALSE)),0)</f>
        <v>0</v>
      </c>
      <c r="W20" s="83">
        <f>IFERROR((VLOOKUP(Appoggio!$B$3,A20:H20,7,FALSE)),0)</f>
        <v>0</v>
      </c>
      <c r="X20" s="83">
        <f>IFERROR((VLOOKUP(Appoggio!$B$3,A20:H20,8,FALSE)),0)</f>
        <v>0</v>
      </c>
      <c r="Z20" s="83">
        <f>IFERROR((VLOOKUP(Appoggio!$B$4,A20:H20,2,FALSE)),0)</f>
        <v>0</v>
      </c>
      <c r="AA20" s="83">
        <f>IFERROR((VLOOKUP(Appoggio!$B$4,A20:H20,3,FALSE)),0)</f>
        <v>0</v>
      </c>
      <c r="AB20" s="83">
        <f>IFERROR((VLOOKUP(Appoggio!$B$4,A20:H20,4,FALSE)),0)</f>
        <v>0</v>
      </c>
      <c r="AC20" s="83">
        <f>IFERROR((VLOOKUP(Appoggio!$B$4,A20:H20,5,FALSE)),0)</f>
        <v>0</v>
      </c>
      <c r="AD20" s="83">
        <f>IFERROR((VLOOKUP(Appoggio!$B$4,A20:H20,6,FALSE)),0)</f>
        <v>0</v>
      </c>
      <c r="AE20" s="83">
        <f>IFERROR((VLOOKUP(Appoggio!$B$4,A20:H20,7,FALSE)),0)</f>
        <v>0</v>
      </c>
      <c r="AF20" s="83">
        <f>IFERROR((VLOOKUP(Appoggio!$B$4,A20:H20,8,FALSE)),0)</f>
        <v>0</v>
      </c>
      <c r="AH20" s="83">
        <f>IFERROR((VLOOKUP(Appoggio!$B$5,A20:H20,2,FALSE)),0)</f>
        <v>0</v>
      </c>
      <c r="AI20" s="83">
        <f>IFERROR((VLOOKUP(Appoggio!$B$5,A20:H20,3,FALSE)),0)</f>
        <v>0</v>
      </c>
      <c r="AJ20" s="83">
        <f>IFERROR((VLOOKUP(Appoggio!$B$5,A20:H20,4,FALSE)),0)</f>
        <v>0</v>
      </c>
      <c r="AK20" s="83">
        <f>IFERROR((VLOOKUP(Appoggio!$B$5,A20:H20,5,FALSE)),0)</f>
        <v>0</v>
      </c>
      <c r="AL20" s="83">
        <f>IFERROR((VLOOKUP(Appoggio!$B$5,A20:H20,6,FALSE)),0)</f>
        <v>0</v>
      </c>
      <c r="AM20" s="83">
        <f>IFERROR((VLOOKUP(Appoggio!$B$5,A20:H20,7,FALSE)),0)</f>
        <v>0</v>
      </c>
      <c r="AN20" s="83">
        <f>IFERROR((VLOOKUP(Appoggio!$B$5,A20:H20,8,FALSE)),0)</f>
        <v>0</v>
      </c>
    </row>
    <row r="21" spans="1:40" ht="63.75" x14ac:dyDescent="0.2">
      <c r="A21" s="83" t="str">
        <f>'Riassuntivo mese'!Q12</f>
        <v>MA24</v>
      </c>
      <c r="B21" s="136" t="str">
        <f>'Riassuntivo mese'!P12</f>
        <v>MSA</v>
      </c>
      <c r="C21" s="136" t="str">
        <f>'Riassuntivo mese'!D12</f>
        <v>Cosseria</v>
      </c>
      <c r="D21" s="136" t="str">
        <f>'Riassuntivo mese'!E12</f>
        <v>I/A02/COS/M999/0</v>
      </c>
      <c r="E21" s="136" t="str">
        <f>'Riassuntivo mese'!F12</f>
        <v>COS_250724_CasaLidora_MSA_T</v>
      </c>
      <c r="F21" s="83">
        <f>'Riassuntivo mese'!M12</f>
        <v>852.59</v>
      </c>
      <c r="G21" s="83">
        <f>'Riassuntivo mese'!N12</f>
        <v>4.26</v>
      </c>
      <c r="H21" s="83">
        <f>'Riassuntivo mese'!O12</f>
        <v>848.33</v>
      </c>
      <c r="J21" s="83" t="str">
        <f>IFERROR((VLOOKUP(Appoggio!$B$2,A21:H21,2,FALSE)),0)</f>
        <v>MSA</v>
      </c>
      <c r="K21" s="83" t="str">
        <f>IFERROR((VLOOKUP(Appoggio!$B$2,A21:H21,3,FALSE)),0)</f>
        <v>Cosseria</v>
      </c>
      <c r="L21" s="83" t="str">
        <f>IFERROR((VLOOKUP(Appoggio!$B$2,A21:H21,4,FALSE)),0)</f>
        <v>I/A02/COS/M999/0</v>
      </c>
      <c r="M21" s="83" t="str">
        <f>IFERROR((VLOOKUP(Appoggio!$B$2,A21:H21,5,FALSE)),0)</f>
        <v>COS_250724_CasaLidora_MSA_T</v>
      </c>
      <c r="N21" s="83">
        <f>IFERROR((VLOOKUP(Appoggio!$B$2,A21:H21,6,FALSE)),0)</f>
        <v>852.59</v>
      </c>
      <c r="O21" s="83">
        <f>IFERROR((VLOOKUP(Appoggio!$B$2,A21:H21,7,FALSE)),0)</f>
        <v>4.26</v>
      </c>
      <c r="P21" s="83">
        <f>IFERROR((VLOOKUP(Appoggio!$B$2,A21:H21,8,FALSE)),0)</f>
        <v>848.33</v>
      </c>
      <c r="R21" s="83">
        <f>IFERROR((VLOOKUP(Appoggio!$B$3,A21:H21,2,FALSE)),0)</f>
        <v>0</v>
      </c>
      <c r="S21" s="83">
        <f>IFERROR((VLOOKUP(Appoggio!$B$3,A21:H21,3,FALSE)),0)</f>
        <v>0</v>
      </c>
      <c r="T21" s="83">
        <f>IFERROR((VLOOKUP(Appoggio!$B$3,A21:H21,4,FALSE)),0)</f>
        <v>0</v>
      </c>
      <c r="U21" s="83">
        <f>IFERROR((VLOOKUP(Appoggio!$B$3,A21:H21,5,FALSE)),0)</f>
        <v>0</v>
      </c>
      <c r="V21" s="83">
        <f>IFERROR((VLOOKUP(Appoggio!$B$3,A21:H21,6,FALSE)),0)</f>
        <v>0</v>
      </c>
      <c r="W21" s="83">
        <f>IFERROR((VLOOKUP(Appoggio!$B$3,A21:H21,7,FALSE)),0)</f>
        <v>0</v>
      </c>
      <c r="X21" s="83">
        <f>IFERROR((VLOOKUP(Appoggio!$B$3,A21:H21,8,FALSE)),0)</f>
        <v>0</v>
      </c>
      <c r="Z21" s="83">
        <f>IFERROR((VLOOKUP(Appoggio!$B$4,A21:H21,2,FALSE)),0)</f>
        <v>0</v>
      </c>
      <c r="AA21" s="83">
        <f>IFERROR((VLOOKUP(Appoggio!$B$4,A21:H21,3,FALSE)),0)</f>
        <v>0</v>
      </c>
      <c r="AB21" s="83">
        <f>IFERROR((VLOOKUP(Appoggio!$B$4,A21:H21,4,FALSE)),0)</f>
        <v>0</v>
      </c>
      <c r="AC21" s="83">
        <f>IFERROR((VLOOKUP(Appoggio!$B$4,A21:H21,5,FALSE)),0)</f>
        <v>0</v>
      </c>
      <c r="AD21" s="83">
        <f>IFERROR((VLOOKUP(Appoggio!$B$4,A21:H21,6,FALSE)),0)</f>
        <v>0</v>
      </c>
      <c r="AE21" s="83">
        <f>IFERROR((VLOOKUP(Appoggio!$B$4,A21:H21,7,FALSE)),0)</f>
        <v>0</v>
      </c>
      <c r="AF21" s="83">
        <f>IFERROR((VLOOKUP(Appoggio!$B$4,A21:H21,8,FALSE)),0)</f>
        <v>0</v>
      </c>
      <c r="AH21" s="83">
        <f>IFERROR((VLOOKUP(Appoggio!$B$5,A21:H21,2,FALSE)),0)</f>
        <v>0</v>
      </c>
      <c r="AI21" s="83">
        <f>IFERROR((VLOOKUP(Appoggio!$B$5,A21:H21,3,FALSE)),0)</f>
        <v>0</v>
      </c>
      <c r="AJ21" s="83">
        <f>IFERROR((VLOOKUP(Appoggio!$B$5,A21:H21,4,FALSE)),0)</f>
        <v>0</v>
      </c>
      <c r="AK21" s="83">
        <f>IFERROR((VLOOKUP(Appoggio!$B$5,A21:H21,5,FALSE)),0)</f>
        <v>0</v>
      </c>
      <c r="AL21" s="83">
        <f>IFERROR((VLOOKUP(Appoggio!$B$5,A21:H21,6,FALSE)),0)</f>
        <v>0</v>
      </c>
      <c r="AM21" s="83">
        <f>IFERROR((VLOOKUP(Appoggio!$B$5,A21:H21,7,FALSE)),0)</f>
        <v>0</v>
      </c>
      <c r="AN21" s="83">
        <f>IFERROR((VLOOKUP(Appoggio!$B$5,A21:H21,8,FALSE)),0)</f>
        <v>0</v>
      </c>
    </row>
    <row r="22" spans="1:40" x14ac:dyDescent="0.2">
      <c r="A22" s="83" t="e">
        <f>'Riassuntivo mese'!#REF!</f>
        <v>#REF!</v>
      </c>
      <c r="B22" s="136" t="e">
        <f>'Riassuntivo mese'!#REF!</f>
        <v>#REF!</v>
      </c>
      <c r="C22" s="136" t="e">
        <f>'Riassuntivo mese'!#REF!</f>
        <v>#REF!</v>
      </c>
      <c r="D22" s="136" t="e">
        <f>'Riassuntivo mese'!#REF!</f>
        <v>#REF!</v>
      </c>
      <c r="E22" s="136" t="e">
        <f>'Riassuntivo mese'!#REF!</f>
        <v>#REF!</v>
      </c>
      <c r="F22" s="83" t="e">
        <f>'Riassuntivo mese'!#REF!</f>
        <v>#REF!</v>
      </c>
      <c r="G22" s="83" t="e">
        <f>'Riassuntivo mese'!#REF!</f>
        <v>#REF!</v>
      </c>
      <c r="H22" s="83" t="e">
        <f>'Riassuntivo mese'!#REF!</f>
        <v>#REF!</v>
      </c>
      <c r="J22" s="83">
        <f>IFERROR((VLOOKUP(Appoggio!$B$2,A22:H22,2,FALSE)),0)</f>
        <v>0</v>
      </c>
      <c r="K22" s="83">
        <f>IFERROR((VLOOKUP(Appoggio!$B$2,A22:H22,3,FALSE)),0)</f>
        <v>0</v>
      </c>
      <c r="L22" s="83">
        <f>IFERROR((VLOOKUP(Appoggio!$B$2,A22:H22,4,FALSE)),0)</f>
        <v>0</v>
      </c>
      <c r="M22" s="83">
        <f>IFERROR((VLOOKUP(Appoggio!$B$2,A22:H22,5,FALSE)),0)</f>
        <v>0</v>
      </c>
      <c r="N22" s="83">
        <f>IFERROR((VLOOKUP(Appoggio!$B$2,A22:H22,6,FALSE)),0)</f>
        <v>0</v>
      </c>
      <c r="O22" s="83">
        <f>IFERROR((VLOOKUP(Appoggio!$B$2,A22:H22,7,FALSE)),0)</f>
        <v>0</v>
      </c>
      <c r="P22" s="83">
        <f>IFERROR((VLOOKUP(Appoggio!$B$2,A22:H22,8,FALSE)),0)</f>
        <v>0</v>
      </c>
      <c r="R22" s="83">
        <f>IFERROR((VLOOKUP(Appoggio!$B$3,A22:H22,2,FALSE)),0)</f>
        <v>0</v>
      </c>
      <c r="S22" s="83">
        <f>IFERROR((VLOOKUP(Appoggio!$B$3,A22:H22,3,FALSE)),0)</f>
        <v>0</v>
      </c>
      <c r="T22" s="83">
        <f>IFERROR((VLOOKUP(Appoggio!$B$3,A22:H22,4,FALSE)),0)</f>
        <v>0</v>
      </c>
      <c r="U22" s="83">
        <f>IFERROR((VLOOKUP(Appoggio!$B$3,A22:H22,5,FALSE)),0)</f>
        <v>0</v>
      </c>
      <c r="V22" s="83">
        <f>IFERROR((VLOOKUP(Appoggio!$B$3,A22:H22,6,FALSE)),0)</f>
        <v>0</v>
      </c>
      <c r="W22" s="83">
        <f>IFERROR((VLOOKUP(Appoggio!$B$3,A22:H22,7,FALSE)),0)</f>
        <v>0</v>
      </c>
      <c r="X22" s="83">
        <f>IFERROR((VLOOKUP(Appoggio!$B$3,A22:H22,8,FALSE)),0)</f>
        <v>0</v>
      </c>
      <c r="Z22" s="83">
        <f>IFERROR((VLOOKUP(Appoggio!$B$4,A22:H22,2,FALSE)),0)</f>
        <v>0</v>
      </c>
      <c r="AA22" s="83">
        <f>IFERROR((VLOOKUP(Appoggio!$B$4,A22:H22,3,FALSE)),0)</f>
        <v>0</v>
      </c>
      <c r="AB22" s="83">
        <f>IFERROR((VLOOKUP(Appoggio!$B$4,A22:H22,4,FALSE)),0)</f>
        <v>0</v>
      </c>
      <c r="AC22" s="83">
        <f>IFERROR((VLOOKUP(Appoggio!$B$4,A22:H22,5,FALSE)),0)</f>
        <v>0</v>
      </c>
      <c r="AD22" s="83">
        <f>IFERROR((VLOOKUP(Appoggio!$B$4,A22:H22,6,FALSE)),0)</f>
        <v>0</v>
      </c>
      <c r="AE22" s="83">
        <f>IFERROR((VLOOKUP(Appoggio!$B$4,A22:H22,7,FALSE)),0)</f>
        <v>0</v>
      </c>
      <c r="AF22" s="83">
        <f>IFERROR((VLOOKUP(Appoggio!$B$4,A22:H22,8,FALSE)),0)</f>
        <v>0</v>
      </c>
      <c r="AH22" s="83">
        <f>IFERROR((VLOOKUP(Appoggio!$B$5,A22:H22,2,FALSE)),0)</f>
        <v>0</v>
      </c>
      <c r="AI22" s="83">
        <f>IFERROR((VLOOKUP(Appoggio!$B$5,A22:H22,3,FALSE)),0)</f>
        <v>0</v>
      </c>
      <c r="AJ22" s="83">
        <f>IFERROR((VLOOKUP(Appoggio!$B$5,A22:H22,4,FALSE)),0)</f>
        <v>0</v>
      </c>
      <c r="AK22" s="83">
        <f>IFERROR((VLOOKUP(Appoggio!$B$5,A22:H22,5,FALSE)),0)</f>
        <v>0</v>
      </c>
      <c r="AL22" s="83">
        <f>IFERROR((VLOOKUP(Appoggio!$B$5,A22:H22,6,FALSE)),0)</f>
        <v>0</v>
      </c>
      <c r="AM22" s="83">
        <f>IFERROR((VLOOKUP(Appoggio!$B$5,A22:H22,7,FALSE)),0)</f>
        <v>0</v>
      </c>
      <c r="AN22" s="83">
        <f>IFERROR((VLOOKUP(Appoggio!$B$5,A22:H22,8,FALSE)),0)</f>
        <v>0</v>
      </c>
    </row>
    <row r="23" spans="1:40" x14ac:dyDescent="0.2">
      <c r="A23" s="83" t="e">
        <f>'Riassuntivo mese'!#REF!</f>
        <v>#REF!</v>
      </c>
      <c r="B23" s="136" t="e">
        <f>'Riassuntivo mese'!#REF!</f>
        <v>#REF!</v>
      </c>
      <c r="C23" s="136" t="e">
        <f>'Riassuntivo mese'!#REF!</f>
        <v>#REF!</v>
      </c>
      <c r="D23" s="136" t="e">
        <f>'Riassuntivo mese'!#REF!</f>
        <v>#REF!</v>
      </c>
      <c r="E23" s="136" t="e">
        <f>'Riassuntivo mese'!#REF!</f>
        <v>#REF!</v>
      </c>
      <c r="F23" s="83" t="e">
        <f>'Riassuntivo mese'!#REF!</f>
        <v>#REF!</v>
      </c>
      <c r="G23" s="83" t="e">
        <f>'Riassuntivo mese'!#REF!</f>
        <v>#REF!</v>
      </c>
      <c r="H23" s="83" t="e">
        <f>'Riassuntivo mese'!#REF!</f>
        <v>#REF!</v>
      </c>
      <c r="J23" s="83">
        <f>IFERROR((VLOOKUP(Appoggio!$B$2,A23:H23,2,FALSE)),0)</f>
        <v>0</v>
      </c>
      <c r="K23" s="83">
        <f>IFERROR((VLOOKUP(Appoggio!$B$2,A23:H23,3,FALSE)),0)</f>
        <v>0</v>
      </c>
      <c r="L23" s="83">
        <f>IFERROR((VLOOKUP(Appoggio!$B$2,A23:H23,4,FALSE)),0)</f>
        <v>0</v>
      </c>
      <c r="M23" s="83">
        <f>IFERROR((VLOOKUP(Appoggio!$B$2,A23:H23,5,FALSE)),0)</f>
        <v>0</v>
      </c>
      <c r="N23" s="83">
        <f>IFERROR((VLOOKUP(Appoggio!$B$2,A23:H23,6,FALSE)),0)</f>
        <v>0</v>
      </c>
      <c r="O23" s="83">
        <f>IFERROR((VLOOKUP(Appoggio!$B$2,A23:H23,7,FALSE)),0)</f>
        <v>0</v>
      </c>
      <c r="P23" s="83">
        <f>IFERROR((VLOOKUP(Appoggio!$B$2,A23:H23,8,FALSE)),0)</f>
        <v>0</v>
      </c>
      <c r="R23" s="83">
        <f>IFERROR((VLOOKUP(Appoggio!$B$3,A23:H23,2,FALSE)),0)</f>
        <v>0</v>
      </c>
      <c r="S23" s="83">
        <f>IFERROR((VLOOKUP(Appoggio!$B$3,A23:H23,3,FALSE)),0)</f>
        <v>0</v>
      </c>
      <c r="T23" s="83">
        <f>IFERROR((VLOOKUP(Appoggio!$B$3,A23:H23,4,FALSE)),0)</f>
        <v>0</v>
      </c>
      <c r="U23" s="83">
        <f>IFERROR((VLOOKUP(Appoggio!$B$3,A23:H23,5,FALSE)),0)</f>
        <v>0</v>
      </c>
      <c r="V23" s="83">
        <f>IFERROR((VLOOKUP(Appoggio!$B$3,A23:H23,6,FALSE)),0)</f>
        <v>0</v>
      </c>
      <c r="W23" s="83">
        <f>IFERROR((VLOOKUP(Appoggio!$B$3,A23:H23,7,FALSE)),0)</f>
        <v>0</v>
      </c>
      <c r="X23" s="83">
        <f>IFERROR((VLOOKUP(Appoggio!$B$3,A23:H23,8,FALSE)),0)</f>
        <v>0</v>
      </c>
      <c r="Z23" s="83">
        <f>IFERROR((VLOOKUP(Appoggio!$B$4,A23:H23,2,FALSE)),0)</f>
        <v>0</v>
      </c>
      <c r="AA23" s="83">
        <f>IFERROR((VLOOKUP(Appoggio!$B$4,A23:H23,3,FALSE)),0)</f>
        <v>0</v>
      </c>
      <c r="AB23" s="83">
        <f>IFERROR((VLOOKUP(Appoggio!$B$4,A23:H23,4,FALSE)),0)</f>
        <v>0</v>
      </c>
      <c r="AC23" s="83">
        <f>IFERROR((VLOOKUP(Appoggio!$B$4,A23:H23,5,FALSE)),0)</f>
        <v>0</v>
      </c>
      <c r="AD23" s="83">
        <f>IFERROR((VLOOKUP(Appoggio!$B$4,A23:H23,6,FALSE)),0)</f>
        <v>0</v>
      </c>
      <c r="AE23" s="83">
        <f>IFERROR((VLOOKUP(Appoggio!$B$4,A23:H23,7,FALSE)),0)</f>
        <v>0</v>
      </c>
      <c r="AF23" s="83">
        <f>IFERROR((VLOOKUP(Appoggio!$B$4,A23:H23,8,FALSE)),0)</f>
        <v>0</v>
      </c>
      <c r="AH23" s="83">
        <f>IFERROR((VLOOKUP(Appoggio!$B$5,A23:H23,2,FALSE)),0)</f>
        <v>0</v>
      </c>
      <c r="AI23" s="83">
        <f>IFERROR((VLOOKUP(Appoggio!$B$5,A23:H23,3,FALSE)),0)</f>
        <v>0</v>
      </c>
      <c r="AJ23" s="83">
        <f>IFERROR((VLOOKUP(Appoggio!$B$5,A23:H23,4,FALSE)),0)</f>
        <v>0</v>
      </c>
      <c r="AK23" s="83">
        <f>IFERROR((VLOOKUP(Appoggio!$B$5,A23:H23,5,FALSE)),0)</f>
        <v>0</v>
      </c>
      <c r="AL23" s="83">
        <f>IFERROR((VLOOKUP(Appoggio!$B$5,A23:H23,6,FALSE)),0)</f>
        <v>0</v>
      </c>
      <c r="AM23" s="83">
        <f>IFERROR((VLOOKUP(Appoggio!$B$5,A23:H23,7,FALSE)),0)</f>
        <v>0</v>
      </c>
      <c r="AN23" s="83">
        <f>IFERROR((VLOOKUP(Appoggio!$B$5,A23:H23,8,FALSE)),0)</f>
        <v>0</v>
      </c>
    </row>
    <row r="24" spans="1:40" ht="63.75" x14ac:dyDescent="0.2">
      <c r="A24" s="83" t="str">
        <f>'Riassuntivo mese'!Q13</f>
        <v>MA24</v>
      </c>
      <c r="B24" s="136" t="str">
        <f>'Riassuntivo mese'!P13</f>
        <v>MSA</v>
      </c>
      <c r="C24" s="136" t="str">
        <f>'Riassuntivo mese'!D13</f>
        <v>Carcare</v>
      </c>
      <c r="D24" s="136" t="str">
        <f>'Riassuntivo mese'!E13</f>
        <v>I/A02/CAR/M999/0</v>
      </c>
      <c r="E24" s="136" t="str">
        <f>'Riassuntivo mese'!F13</f>
        <v>CAR_030624_Nazionale_MSA_T</v>
      </c>
      <c r="F24" s="83">
        <f>'Riassuntivo mese'!M13</f>
        <v>407.45</v>
      </c>
      <c r="G24" s="83">
        <f>'Riassuntivo mese'!N13</f>
        <v>2.04</v>
      </c>
      <c r="H24" s="83">
        <f>'Riassuntivo mese'!O13</f>
        <v>405.40999999999997</v>
      </c>
      <c r="J24" s="83" t="str">
        <f>IFERROR((VLOOKUP(Appoggio!$B$2,A24:H24,2,FALSE)),0)</f>
        <v>MSA</v>
      </c>
      <c r="K24" s="83" t="str">
        <f>IFERROR((VLOOKUP(Appoggio!$B$2,A24:H24,3,FALSE)),0)</f>
        <v>Carcare</v>
      </c>
      <c r="L24" s="83" t="str">
        <f>IFERROR((VLOOKUP(Appoggio!$B$2,A24:H24,4,FALSE)),0)</f>
        <v>I/A02/CAR/M999/0</v>
      </c>
      <c r="M24" s="83" t="str">
        <f>IFERROR((VLOOKUP(Appoggio!$B$2,A24:H24,5,FALSE)),0)</f>
        <v>CAR_030624_Nazionale_MSA_T</v>
      </c>
      <c r="N24" s="83">
        <f>IFERROR((VLOOKUP(Appoggio!$B$2,A24:H24,6,FALSE)),0)</f>
        <v>407.45</v>
      </c>
      <c r="O24" s="83">
        <f>IFERROR((VLOOKUP(Appoggio!$B$2,A24:H24,7,FALSE)),0)</f>
        <v>2.04</v>
      </c>
      <c r="P24" s="83">
        <f>IFERROR((VLOOKUP(Appoggio!$B$2,A24:H24,8,FALSE)),0)</f>
        <v>405.40999999999997</v>
      </c>
      <c r="R24" s="83">
        <f>IFERROR((VLOOKUP(Appoggio!$B$3,A24:H24,2,FALSE)),0)</f>
        <v>0</v>
      </c>
      <c r="S24" s="83">
        <f>IFERROR((VLOOKUP(Appoggio!$B$3,A24:H24,3,FALSE)),0)</f>
        <v>0</v>
      </c>
      <c r="T24" s="83">
        <f>IFERROR((VLOOKUP(Appoggio!$B$3,A24:H24,4,FALSE)),0)</f>
        <v>0</v>
      </c>
      <c r="U24" s="83">
        <f>IFERROR((VLOOKUP(Appoggio!$B$3,A24:H24,5,FALSE)),0)</f>
        <v>0</v>
      </c>
      <c r="V24" s="83">
        <f>IFERROR((VLOOKUP(Appoggio!$B$3,A24:H24,6,FALSE)),0)</f>
        <v>0</v>
      </c>
      <c r="W24" s="83">
        <f>IFERROR((VLOOKUP(Appoggio!$B$3,A24:H24,7,FALSE)),0)</f>
        <v>0</v>
      </c>
      <c r="X24" s="83">
        <f>IFERROR((VLOOKUP(Appoggio!$B$3,A24:H24,8,FALSE)),0)</f>
        <v>0</v>
      </c>
      <c r="Z24" s="83">
        <f>IFERROR((VLOOKUP(Appoggio!$B$4,A24:H24,2,FALSE)),0)</f>
        <v>0</v>
      </c>
      <c r="AA24" s="83">
        <f>IFERROR((VLOOKUP(Appoggio!$B$4,A24:H24,3,FALSE)),0)</f>
        <v>0</v>
      </c>
      <c r="AB24" s="83">
        <f>IFERROR((VLOOKUP(Appoggio!$B$4,A24:H24,4,FALSE)),0)</f>
        <v>0</v>
      </c>
      <c r="AC24" s="83">
        <f>IFERROR((VLOOKUP(Appoggio!$B$4,A24:H24,5,FALSE)),0)</f>
        <v>0</v>
      </c>
      <c r="AD24" s="83">
        <f>IFERROR((VLOOKUP(Appoggio!$B$4,A24:H24,6,FALSE)),0)</f>
        <v>0</v>
      </c>
      <c r="AE24" s="83">
        <f>IFERROR((VLOOKUP(Appoggio!$B$4,A24:H24,7,FALSE)),0)</f>
        <v>0</v>
      </c>
      <c r="AF24" s="83">
        <f>IFERROR((VLOOKUP(Appoggio!$B$4,A24:H24,8,FALSE)),0)</f>
        <v>0</v>
      </c>
      <c r="AH24" s="83">
        <f>IFERROR((VLOOKUP(Appoggio!$B$5,A24:H24,2,FALSE)),0)</f>
        <v>0</v>
      </c>
      <c r="AI24" s="83">
        <f>IFERROR((VLOOKUP(Appoggio!$B$5,A24:H24,3,FALSE)),0)</f>
        <v>0</v>
      </c>
      <c r="AJ24" s="83">
        <f>IFERROR((VLOOKUP(Appoggio!$B$5,A24:H24,4,FALSE)),0)</f>
        <v>0</v>
      </c>
      <c r="AK24" s="83">
        <f>IFERROR((VLOOKUP(Appoggio!$B$5,A24:H24,5,FALSE)),0)</f>
        <v>0</v>
      </c>
      <c r="AL24" s="83">
        <f>IFERROR((VLOOKUP(Appoggio!$B$5,A24:H24,6,FALSE)),0)</f>
        <v>0</v>
      </c>
      <c r="AM24" s="83">
        <f>IFERROR((VLOOKUP(Appoggio!$B$5,A24:H24,7,FALSE)),0)</f>
        <v>0</v>
      </c>
      <c r="AN24" s="83">
        <f>IFERROR((VLOOKUP(Appoggio!$B$5,A24:H24,8,FALSE)),0)</f>
        <v>0</v>
      </c>
    </row>
    <row r="25" spans="1:40" x14ac:dyDescent="0.2">
      <c r="A25" s="83" t="e">
        <f>'Riassuntivo mese'!#REF!</f>
        <v>#REF!</v>
      </c>
      <c r="B25" s="136" t="e">
        <f>'Riassuntivo mese'!#REF!</f>
        <v>#REF!</v>
      </c>
      <c r="C25" s="136" t="e">
        <f>'Riassuntivo mese'!#REF!</f>
        <v>#REF!</v>
      </c>
      <c r="D25" s="136" t="e">
        <f>'Riassuntivo mese'!#REF!</f>
        <v>#REF!</v>
      </c>
      <c r="E25" s="136" t="e">
        <f>'Riassuntivo mese'!#REF!</f>
        <v>#REF!</v>
      </c>
      <c r="F25" s="83" t="e">
        <f>'Riassuntivo mese'!#REF!</f>
        <v>#REF!</v>
      </c>
      <c r="G25" s="83" t="e">
        <f>'Riassuntivo mese'!#REF!</f>
        <v>#REF!</v>
      </c>
      <c r="H25" s="83" t="e">
        <f>'Riassuntivo mese'!#REF!</f>
        <v>#REF!</v>
      </c>
      <c r="J25" s="83">
        <f>IFERROR((VLOOKUP(Appoggio!$B$2,A25:H25,2,FALSE)),0)</f>
        <v>0</v>
      </c>
      <c r="K25" s="83">
        <f>IFERROR((VLOOKUP(Appoggio!$B$2,A25:H25,3,FALSE)),0)</f>
        <v>0</v>
      </c>
      <c r="L25" s="83">
        <f>IFERROR((VLOOKUP(Appoggio!$B$2,A25:H25,4,FALSE)),0)</f>
        <v>0</v>
      </c>
      <c r="M25" s="83">
        <f>IFERROR((VLOOKUP(Appoggio!$B$2,A25:H25,5,FALSE)),0)</f>
        <v>0</v>
      </c>
      <c r="N25" s="83">
        <f>IFERROR((VLOOKUP(Appoggio!$B$2,A25:H25,6,FALSE)),0)</f>
        <v>0</v>
      </c>
      <c r="O25" s="83">
        <f>IFERROR((VLOOKUP(Appoggio!$B$2,A25:H25,7,FALSE)),0)</f>
        <v>0</v>
      </c>
      <c r="P25" s="83">
        <f>IFERROR((VLOOKUP(Appoggio!$B$2,A25:H25,8,FALSE)),0)</f>
        <v>0</v>
      </c>
      <c r="R25" s="83">
        <f>IFERROR((VLOOKUP(Appoggio!$B$3,A25:H25,2,FALSE)),0)</f>
        <v>0</v>
      </c>
      <c r="S25" s="83">
        <f>IFERROR((VLOOKUP(Appoggio!$B$3,A25:H25,3,FALSE)),0)</f>
        <v>0</v>
      </c>
      <c r="T25" s="83">
        <f>IFERROR((VLOOKUP(Appoggio!$B$3,A25:H25,4,FALSE)),0)</f>
        <v>0</v>
      </c>
      <c r="U25" s="83">
        <f>IFERROR((VLOOKUP(Appoggio!$B$3,A25:H25,5,FALSE)),0)</f>
        <v>0</v>
      </c>
      <c r="V25" s="83">
        <f>IFERROR((VLOOKUP(Appoggio!$B$3,A25:H25,6,FALSE)),0)</f>
        <v>0</v>
      </c>
      <c r="W25" s="83">
        <f>IFERROR((VLOOKUP(Appoggio!$B$3,A25:H25,7,FALSE)),0)</f>
        <v>0</v>
      </c>
      <c r="X25" s="83">
        <f>IFERROR((VLOOKUP(Appoggio!$B$3,A25:H25,8,FALSE)),0)</f>
        <v>0</v>
      </c>
      <c r="Z25" s="83">
        <f>IFERROR((VLOOKUP(Appoggio!$B$4,A25:H25,2,FALSE)),0)</f>
        <v>0</v>
      </c>
      <c r="AA25" s="83">
        <f>IFERROR((VLOOKUP(Appoggio!$B$4,A25:H25,3,FALSE)),0)</f>
        <v>0</v>
      </c>
      <c r="AB25" s="83">
        <f>IFERROR((VLOOKUP(Appoggio!$B$4,A25:H25,4,FALSE)),0)</f>
        <v>0</v>
      </c>
      <c r="AC25" s="83">
        <f>IFERROR((VLOOKUP(Appoggio!$B$4,A25:H25,5,FALSE)),0)</f>
        <v>0</v>
      </c>
      <c r="AD25" s="83">
        <f>IFERROR((VLOOKUP(Appoggio!$B$4,A25:H25,6,FALSE)),0)</f>
        <v>0</v>
      </c>
      <c r="AE25" s="83">
        <f>IFERROR((VLOOKUP(Appoggio!$B$4,A25:H25,7,FALSE)),0)</f>
        <v>0</v>
      </c>
      <c r="AF25" s="83">
        <f>IFERROR((VLOOKUP(Appoggio!$B$4,A25:H25,8,FALSE)),0)</f>
        <v>0</v>
      </c>
      <c r="AH25" s="83">
        <f>IFERROR((VLOOKUP(Appoggio!$B$5,A25:H25,2,FALSE)),0)</f>
        <v>0</v>
      </c>
      <c r="AI25" s="83">
        <f>IFERROR((VLOOKUP(Appoggio!$B$5,A25:H25,3,FALSE)),0)</f>
        <v>0</v>
      </c>
      <c r="AJ25" s="83">
        <f>IFERROR((VLOOKUP(Appoggio!$B$5,A25:H25,4,FALSE)),0)</f>
        <v>0</v>
      </c>
      <c r="AK25" s="83">
        <f>IFERROR((VLOOKUP(Appoggio!$B$5,A25:H25,5,FALSE)),0)</f>
        <v>0</v>
      </c>
      <c r="AL25" s="83">
        <f>IFERROR((VLOOKUP(Appoggio!$B$5,A25:H25,6,FALSE)),0)</f>
        <v>0</v>
      </c>
      <c r="AM25" s="83">
        <f>IFERROR((VLOOKUP(Appoggio!$B$5,A25:H25,7,FALSE)),0)</f>
        <v>0</v>
      </c>
      <c r="AN25" s="83">
        <f>IFERROR((VLOOKUP(Appoggio!$B$5,A25:H25,8,FALSE)),0)</f>
        <v>0</v>
      </c>
    </row>
    <row r="26" spans="1:40" x14ac:dyDescent="0.2">
      <c r="A26" s="83" t="e">
        <f>'Riassuntivo mese'!#REF!</f>
        <v>#REF!</v>
      </c>
      <c r="B26" s="136" t="e">
        <f>'Riassuntivo mese'!#REF!</f>
        <v>#REF!</v>
      </c>
      <c r="C26" s="136" t="e">
        <f>'Riassuntivo mese'!#REF!</f>
        <v>#REF!</v>
      </c>
      <c r="D26" s="136" t="e">
        <f>'Riassuntivo mese'!#REF!</f>
        <v>#REF!</v>
      </c>
      <c r="E26" s="136" t="e">
        <f>'Riassuntivo mese'!#REF!</f>
        <v>#REF!</v>
      </c>
      <c r="F26" s="83" t="e">
        <f>'Riassuntivo mese'!#REF!</f>
        <v>#REF!</v>
      </c>
      <c r="G26" s="83" t="e">
        <f>'Riassuntivo mese'!#REF!</f>
        <v>#REF!</v>
      </c>
      <c r="H26" s="83" t="e">
        <f>'Riassuntivo mese'!#REF!</f>
        <v>#REF!</v>
      </c>
      <c r="J26" s="83">
        <f>IFERROR((VLOOKUP(Appoggio!$B$2,A26:H26,2,FALSE)),0)</f>
        <v>0</v>
      </c>
      <c r="K26" s="83">
        <f>IFERROR((VLOOKUP(Appoggio!$B$2,A26:H26,3,FALSE)),0)</f>
        <v>0</v>
      </c>
      <c r="L26" s="83">
        <f>IFERROR((VLOOKUP(Appoggio!$B$2,A26:H26,4,FALSE)),0)</f>
        <v>0</v>
      </c>
      <c r="M26" s="83">
        <f>IFERROR((VLOOKUP(Appoggio!$B$2,A26:H26,5,FALSE)),0)</f>
        <v>0</v>
      </c>
      <c r="N26" s="83">
        <f>IFERROR((VLOOKUP(Appoggio!$B$2,A26:H26,6,FALSE)),0)</f>
        <v>0</v>
      </c>
      <c r="O26" s="83">
        <f>IFERROR((VLOOKUP(Appoggio!$B$2,A26:H26,7,FALSE)),0)</f>
        <v>0</v>
      </c>
      <c r="P26" s="83">
        <f>IFERROR((VLOOKUP(Appoggio!$B$2,A26:H26,8,FALSE)),0)</f>
        <v>0</v>
      </c>
      <c r="R26" s="83">
        <f>IFERROR((VLOOKUP(Appoggio!$B$3,A26:H26,2,FALSE)),0)</f>
        <v>0</v>
      </c>
      <c r="S26" s="83">
        <f>IFERROR((VLOOKUP(Appoggio!$B$3,A26:H26,3,FALSE)),0)</f>
        <v>0</v>
      </c>
      <c r="T26" s="83">
        <f>IFERROR((VLOOKUP(Appoggio!$B$3,A26:H26,4,FALSE)),0)</f>
        <v>0</v>
      </c>
      <c r="U26" s="83">
        <f>IFERROR((VLOOKUP(Appoggio!$B$3,A26:H26,5,FALSE)),0)</f>
        <v>0</v>
      </c>
      <c r="V26" s="83">
        <f>IFERROR((VLOOKUP(Appoggio!$B$3,A26:H26,6,FALSE)),0)</f>
        <v>0</v>
      </c>
      <c r="W26" s="83">
        <f>IFERROR((VLOOKUP(Appoggio!$B$3,A26:H26,7,FALSE)),0)</f>
        <v>0</v>
      </c>
      <c r="X26" s="83">
        <f>IFERROR((VLOOKUP(Appoggio!$B$3,A26:H26,8,FALSE)),0)</f>
        <v>0</v>
      </c>
      <c r="Z26" s="83">
        <f>IFERROR((VLOOKUP(Appoggio!$B$4,A26:H26,2,FALSE)),0)</f>
        <v>0</v>
      </c>
      <c r="AA26" s="83">
        <f>IFERROR((VLOOKUP(Appoggio!$B$4,A26:H26,3,FALSE)),0)</f>
        <v>0</v>
      </c>
      <c r="AB26" s="83">
        <f>IFERROR((VLOOKUP(Appoggio!$B$4,A26:H26,4,FALSE)),0)</f>
        <v>0</v>
      </c>
      <c r="AC26" s="83">
        <f>IFERROR((VLOOKUP(Appoggio!$B$4,A26:H26,5,FALSE)),0)</f>
        <v>0</v>
      </c>
      <c r="AD26" s="83">
        <f>IFERROR((VLOOKUP(Appoggio!$B$4,A26:H26,6,FALSE)),0)</f>
        <v>0</v>
      </c>
      <c r="AE26" s="83">
        <f>IFERROR((VLOOKUP(Appoggio!$B$4,A26:H26,7,FALSE)),0)</f>
        <v>0</v>
      </c>
      <c r="AF26" s="83">
        <f>IFERROR((VLOOKUP(Appoggio!$B$4,A26:H26,8,FALSE)),0)</f>
        <v>0</v>
      </c>
      <c r="AH26" s="83">
        <f>IFERROR((VLOOKUP(Appoggio!$B$5,A26:H26,2,FALSE)),0)</f>
        <v>0</v>
      </c>
      <c r="AI26" s="83">
        <f>IFERROR((VLOOKUP(Appoggio!$B$5,A26:H26,3,FALSE)),0)</f>
        <v>0</v>
      </c>
      <c r="AJ26" s="83">
        <f>IFERROR((VLOOKUP(Appoggio!$B$5,A26:H26,4,FALSE)),0)</f>
        <v>0</v>
      </c>
      <c r="AK26" s="83">
        <f>IFERROR((VLOOKUP(Appoggio!$B$5,A26:H26,5,FALSE)),0)</f>
        <v>0</v>
      </c>
      <c r="AL26" s="83">
        <f>IFERROR((VLOOKUP(Appoggio!$B$5,A26:H26,6,FALSE)),0)</f>
        <v>0</v>
      </c>
      <c r="AM26" s="83">
        <f>IFERROR((VLOOKUP(Appoggio!$B$5,A26:H26,7,FALSE)),0)</f>
        <v>0</v>
      </c>
      <c r="AN26" s="83">
        <f>IFERROR((VLOOKUP(Appoggio!$B$5,A26:H26,8,FALSE)),0)</f>
        <v>0</v>
      </c>
    </row>
    <row r="27" spans="1:40" x14ac:dyDescent="0.2">
      <c r="A27" s="83" t="e">
        <f>'Riassuntivo mese'!#REF!</f>
        <v>#REF!</v>
      </c>
      <c r="B27" s="136" t="e">
        <f>'Riassuntivo mese'!#REF!</f>
        <v>#REF!</v>
      </c>
      <c r="C27" s="136" t="e">
        <f>'Riassuntivo mese'!#REF!</f>
        <v>#REF!</v>
      </c>
      <c r="D27" s="136" t="e">
        <f>'Riassuntivo mese'!#REF!</f>
        <v>#REF!</v>
      </c>
      <c r="E27" s="136" t="e">
        <f>'Riassuntivo mese'!#REF!</f>
        <v>#REF!</v>
      </c>
      <c r="F27" s="83" t="e">
        <f>'Riassuntivo mese'!#REF!</f>
        <v>#REF!</v>
      </c>
      <c r="G27" s="83" t="e">
        <f>'Riassuntivo mese'!#REF!</f>
        <v>#REF!</v>
      </c>
      <c r="H27" s="83" t="e">
        <f>'Riassuntivo mese'!#REF!</f>
        <v>#REF!</v>
      </c>
      <c r="J27" s="83">
        <f>IFERROR((VLOOKUP(Appoggio!$B$2,A27:H27,2,FALSE)),0)</f>
        <v>0</v>
      </c>
      <c r="K27" s="83">
        <f>IFERROR((VLOOKUP(Appoggio!$B$2,A27:H27,3,FALSE)),0)</f>
        <v>0</v>
      </c>
      <c r="L27" s="83">
        <f>IFERROR((VLOOKUP(Appoggio!$B$2,A27:H27,4,FALSE)),0)</f>
        <v>0</v>
      </c>
      <c r="M27" s="83">
        <f>IFERROR((VLOOKUP(Appoggio!$B$2,A27:H27,5,FALSE)),0)</f>
        <v>0</v>
      </c>
      <c r="N27" s="83">
        <f>IFERROR((VLOOKUP(Appoggio!$B$2,A27:H27,6,FALSE)),0)</f>
        <v>0</v>
      </c>
      <c r="O27" s="83">
        <f>IFERROR((VLOOKUP(Appoggio!$B$2,A27:H27,7,FALSE)),0)</f>
        <v>0</v>
      </c>
      <c r="P27" s="83">
        <f>IFERROR((VLOOKUP(Appoggio!$B$2,A27:H27,8,FALSE)),0)</f>
        <v>0</v>
      </c>
      <c r="R27" s="83">
        <f>IFERROR((VLOOKUP(Appoggio!$B$3,A27:H27,2,FALSE)),0)</f>
        <v>0</v>
      </c>
      <c r="S27" s="83">
        <f>IFERROR((VLOOKUP(Appoggio!$B$3,A27:H27,3,FALSE)),0)</f>
        <v>0</v>
      </c>
      <c r="T27" s="83">
        <f>IFERROR((VLOOKUP(Appoggio!$B$3,A27:H27,4,FALSE)),0)</f>
        <v>0</v>
      </c>
      <c r="U27" s="83">
        <f>IFERROR((VLOOKUP(Appoggio!$B$3,A27:H27,5,FALSE)),0)</f>
        <v>0</v>
      </c>
      <c r="V27" s="83">
        <f>IFERROR((VLOOKUP(Appoggio!$B$3,A27:H27,6,FALSE)),0)</f>
        <v>0</v>
      </c>
      <c r="W27" s="83">
        <f>IFERROR((VLOOKUP(Appoggio!$B$3,A27:H27,7,FALSE)),0)</f>
        <v>0</v>
      </c>
      <c r="X27" s="83">
        <f>IFERROR((VLOOKUP(Appoggio!$B$3,A27:H27,8,FALSE)),0)</f>
        <v>0</v>
      </c>
      <c r="Z27" s="83">
        <f>IFERROR((VLOOKUP(Appoggio!$B$4,A27:H27,2,FALSE)),0)</f>
        <v>0</v>
      </c>
      <c r="AA27" s="83">
        <f>IFERROR((VLOOKUP(Appoggio!$B$4,A27:H27,3,FALSE)),0)</f>
        <v>0</v>
      </c>
      <c r="AB27" s="83">
        <f>IFERROR((VLOOKUP(Appoggio!$B$4,A27:H27,4,FALSE)),0)</f>
        <v>0</v>
      </c>
      <c r="AC27" s="83">
        <f>IFERROR((VLOOKUP(Appoggio!$B$4,A27:H27,5,FALSE)),0)</f>
        <v>0</v>
      </c>
      <c r="AD27" s="83">
        <f>IFERROR((VLOOKUP(Appoggio!$B$4,A27:H27,6,FALSE)),0)</f>
        <v>0</v>
      </c>
      <c r="AE27" s="83">
        <f>IFERROR((VLOOKUP(Appoggio!$B$4,A27:H27,7,FALSE)),0)</f>
        <v>0</v>
      </c>
      <c r="AF27" s="83">
        <f>IFERROR((VLOOKUP(Appoggio!$B$4,A27:H27,8,FALSE)),0)</f>
        <v>0</v>
      </c>
      <c r="AH27" s="83">
        <f>IFERROR((VLOOKUP(Appoggio!$B$5,A27:H27,2,FALSE)),0)</f>
        <v>0</v>
      </c>
      <c r="AI27" s="83">
        <f>IFERROR((VLOOKUP(Appoggio!$B$5,A27:H27,3,FALSE)),0)</f>
        <v>0</v>
      </c>
      <c r="AJ27" s="83">
        <f>IFERROR((VLOOKUP(Appoggio!$B$5,A27:H27,4,FALSE)),0)</f>
        <v>0</v>
      </c>
      <c r="AK27" s="83">
        <f>IFERROR((VLOOKUP(Appoggio!$B$5,A27:H27,5,FALSE)),0)</f>
        <v>0</v>
      </c>
      <c r="AL27" s="83">
        <f>IFERROR((VLOOKUP(Appoggio!$B$5,A27:H27,6,FALSE)),0)</f>
        <v>0</v>
      </c>
      <c r="AM27" s="83">
        <f>IFERROR((VLOOKUP(Appoggio!$B$5,A27:H27,7,FALSE)),0)</f>
        <v>0</v>
      </c>
      <c r="AN27" s="83">
        <f>IFERROR((VLOOKUP(Appoggio!$B$5,A27:H27,8,FALSE)),0)</f>
        <v>0</v>
      </c>
    </row>
    <row r="28" spans="1:40" x14ac:dyDescent="0.2">
      <c r="A28" s="83" t="e">
        <f>'Riassuntivo mese'!#REF!</f>
        <v>#REF!</v>
      </c>
      <c r="B28" s="136" t="e">
        <f>'Riassuntivo mese'!#REF!</f>
        <v>#REF!</v>
      </c>
      <c r="C28" s="136" t="e">
        <f>'Riassuntivo mese'!#REF!</f>
        <v>#REF!</v>
      </c>
      <c r="D28" s="136" t="e">
        <f>'Riassuntivo mese'!#REF!</f>
        <v>#REF!</v>
      </c>
      <c r="E28" s="136" t="e">
        <f>'Riassuntivo mese'!#REF!</f>
        <v>#REF!</v>
      </c>
      <c r="F28" s="83" t="e">
        <f>'Riassuntivo mese'!#REF!</f>
        <v>#REF!</v>
      </c>
      <c r="G28" s="83" t="e">
        <f>'Riassuntivo mese'!#REF!</f>
        <v>#REF!</v>
      </c>
      <c r="H28" s="83" t="e">
        <f>'Riassuntivo mese'!#REF!</f>
        <v>#REF!</v>
      </c>
      <c r="J28" s="83">
        <f>IFERROR((VLOOKUP(Appoggio!$B$2,A28:H28,2,FALSE)),0)</f>
        <v>0</v>
      </c>
      <c r="K28" s="83">
        <f>IFERROR((VLOOKUP(Appoggio!$B$2,A28:H28,3,FALSE)),0)</f>
        <v>0</v>
      </c>
      <c r="L28" s="83">
        <f>IFERROR((VLOOKUP(Appoggio!$B$2,A28:H28,4,FALSE)),0)</f>
        <v>0</v>
      </c>
      <c r="M28" s="83">
        <f>IFERROR((VLOOKUP(Appoggio!$B$2,A28:H28,5,FALSE)),0)</f>
        <v>0</v>
      </c>
      <c r="N28" s="83">
        <f>IFERROR((VLOOKUP(Appoggio!$B$2,A28:H28,6,FALSE)),0)</f>
        <v>0</v>
      </c>
      <c r="O28" s="83">
        <f>IFERROR((VLOOKUP(Appoggio!$B$2,A28:H28,7,FALSE)),0)</f>
        <v>0</v>
      </c>
      <c r="P28" s="83">
        <f>IFERROR((VLOOKUP(Appoggio!$B$2,A28:H28,8,FALSE)),0)</f>
        <v>0</v>
      </c>
      <c r="R28" s="83">
        <f>IFERROR((VLOOKUP(Appoggio!$B$3,A28:H28,2,FALSE)),0)</f>
        <v>0</v>
      </c>
      <c r="S28" s="83">
        <f>IFERROR((VLOOKUP(Appoggio!$B$3,A28:H28,3,FALSE)),0)</f>
        <v>0</v>
      </c>
      <c r="T28" s="83">
        <f>IFERROR((VLOOKUP(Appoggio!$B$3,A28:H28,4,FALSE)),0)</f>
        <v>0</v>
      </c>
      <c r="U28" s="83">
        <f>IFERROR((VLOOKUP(Appoggio!$B$3,A28:H28,5,FALSE)),0)</f>
        <v>0</v>
      </c>
      <c r="V28" s="83">
        <f>IFERROR((VLOOKUP(Appoggio!$B$3,A28:H28,6,FALSE)),0)</f>
        <v>0</v>
      </c>
      <c r="W28" s="83">
        <f>IFERROR((VLOOKUP(Appoggio!$B$3,A28:H28,7,FALSE)),0)</f>
        <v>0</v>
      </c>
      <c r="X28" s="83">
        <f>IFERROR((VLOOKUP(Appoggio!$B$3,A28:H28,8,FALSE)),0)</f>
        <v>0</v>
      </c>
      <c r="Z28" s="83">
        <f>IFERROR((VLOOKUP(Appoggio!$B$4,A28:H28,2,FALSE)),0)</f>
        <v>0</v>
      </c>
      <c r="AA28" s="83">
        <f>IFERROR((VLOOKUP(Appoggio!$B$4,A28:H28,3,FALSE)),0)</f>
        <v>0</v>
      </c>
      <c r="AB28" s="83">
        <f>IFERROR((VLOOKUP(Appoggio!$B$4,A28:H28,4,FALSE)),0)</f>
        <v>0</v>
      </c>
      <c r="AC28" s="83">
        <f>IFERROR((VLOOKUP(Appoggio!$B$4,A28:H28,5,FALSE)),0)</f>
        <v>0</v>
      </c>
      <c r="AD28" s="83">
        <f>IFERROR((VLOOKUP(Appoggio!$B$4,A28:H28,6,FALSE)),0)</f>
        <v>0</v>
      </c>
      <c r="AE28" s="83">
        <f>IFERROR((VLOOKUP(Appoggio!$B$4,A28:H28,7,FALSE)),0)</f>
        <v>0</v>
      </c>
      <c r="AF28" s="83">
        <f>IFERROR((VLOOKUP(Appoggio!$B$4,A28:H28,8,FALSE)),0)</f>
        <v>0</v>
      </c>
      <c r="AH28" s="83">
        <f>IFERROR((VLOOKUP(Appoggio!$B$5,A28:H28,2,FALSE)),0)</f>
        <v>0</v>
      </c>
      <c r="AI28" s="83">
        <f>IFERROR((VLOOKUP(Appoggio!$B$5,A28:H28,3,FALSE)),0)</f>
        <v>0</v>
      </c>
      <c r="AJ28" s="83">
        <f>IFERROR((VLOOKUP(Appoggio!$B$5,A28:H28,4,FALSE)),0)</f>
        <v>0</v>
      </c>
      <c r="AK28" s="83">
        <f>IFERROR((VLOOKUP(Appoggio!$B$5,A28:H28,5,FALSE)),0)</f>
        <v>0</v>
      </c>
      <c r="AL28" s="83">
        <f>IFERROR((VLOOKUP(Appoggio!$B$5,A28:H28,6,FALSE)),0)</f>
        <v>0</v>
      </c>
      <c r="AM28" s="83">
        <f>IFERROR((VLOOKUP(Appoggio!$B$5,A28:H28,7,FALSE)),0)</f>
        <v>0</v>
      </c>
      <c r="AN28" s="83">
        <f>IFERROR((VLOOKUP(Appoggio!$B$5,A28:H28,8,FALSE)),0)</f>
        <v>0</v>
      </c>
    </row>
    <row r="29" spans="1:40" x14ac:dyDescent="0.2">
      <c r="A29" s="83" t="e">
        <f>'Riassuntivo mese'!#REF!</f>
        <v>#REF!</v>
      </c>
      <c r="B29" s="136" t="e">
        <f>'Riassuntivo mese'!#REF!</f>
        <v>#REF!</v>
      </c>
      <c r="C29" s="136" t="e">
        <f>'Riassuntivo mese'!#REF!</f>
        <v>#REF!</v>
      </c>
      <c r="D29" s="136" t="e">
        <f>'Riassuntivo mese'!#REF!</f>
        <v>#REF!</v>
      </c>
      <c r="E29" s="136" t="e">
        <f>'Riassuntivo mese'!#REF!</f>
        <v>#REF!</v>
      </c>
      <c r="F29" s="83" t="e">
        <f>'Riassuntivo mese'!#REF!</f>
        <v>#REF!</v>
      </c>
      <c r="G29" s="83" t="e">
        <f>'Riassuntivo mese'!#REF!</f>
        <v>#REF!</v>
      </c>
      <c r="H29" s="83" t="e">
        <f>'Riassuntivo mese'!#REF!</f>
        <v>#REF!</v>
      </c>
      <c r="J29" s="83">
        <f>IFERROR((VLOOKUP(Appoggio!$B$2,A29:H29,2,FALSE)),0)</f>
        <v>0</v>
      </c>
      <c r="K29" s="83">
        <f>IFERROR((VLOOKUP(Appoggio!$B$2,A29:H29,3,FALSE)),0)</f>
        <v>0</v>
      </c>
      <c r="L29" s="83">
        <f>IFERROR((VLOOKUP(Appoggio!$B$2,A29:H29,4,FALSE)),0)</f>
        <v>0</v>
      </c>
      <c r="M29" s="83">
        <f>IFERROR((VLOOKUP(Appoggio!$B$2,A29:H29,5,FALSE)),0)</f>
        <v>0</v>
      </c>
      <c r="N29" s="83">
        <f>IFERROR((VLOOKUP(Appoggio!$B$2,A29:H29,6,FALSE)),0)</f>
        <v>0</v>
      </c>
      <c r="O29" s="83">
        <f>IFERROR((VLOOKUP(Appoggio!$B$2,A29:H29,7,FALSE)),0)</f>
        <v>0</v>
      </c>
      <c r="P29" s="83">
        <f>IFERROR((VLOOKUP(Appoggio!$B$2,A29:H29,8,FALSE)),0)</f>
        <v>0</v>
      </c>
      <c r="R29" s="83">
        <f>IFERROR((VLOOKUP(Appoggio!$B$3,A29:H29,2,FALSE)),0)</f>
        <v>0</v>
      </c>
      <c r="S29" s="83">
        <f>IFERROR((VLOOKUP(Appoggio!$B$3,A29:H29,3,FALSE)),0)</f>
        <v>0</v>
      </c>
      <c r="T29" s="83">
        <f>IFERROR((VLOOKUP(Appoggio!$B$3,A29:H29,4,FALSE)),0)</f>
        <v>0</v>
      </c>
      <c r="U29" s="83">
        <f>IFERROR((VLOOKUP(Appoggio!$B$3,A29:H29,5,FALSE)),0)</f>
        <v>0</v>
      </c>
      <c r="V29" s="83">
        <f>IFERROR((VLOOKUP(Appoggio!$B$3,A29:H29,6,FALSE)),0)</f>
        <v>0</v>
      </c>
      <c r="W29" s="83">
        <f>IFERROR((VLOOKUP(Appoggio!$B$3,A29:H29,7,FALSE)),0)</f>
        <v>0</v>
      </c>
      <c r="X29" s="83">
        <f>IFERROR((VLOOKUP(Appoggio!$B$3,A29:H29,8,FALSE)),0)</f>
        <v>0</v>
      </c>
      <c r="Z29" s="83">
        <f>IFERROR((VLOOKUP(Appoggio!$B$4,A29:H29,2,FALSE)),0)</f>
        <v>0</v>
      </c>
      <c r="AA29" s="83">
        <f>IFERROR((VLOOKUP(Appoggio!$B$4,A29:H29,3,FALSE)),0)</f>
        <v>0</v>
      </c>
      <c r="AB29" s="83">
        <f>IFERROR((VLOOKUP(Appoggio!$B$4,A29:H29,4,FALSE)),0)</f>
        <v>0</v>
      </c>
      <c r="AC29" s="83">
        <f>IFERROR((VLOOKUP(Appoggio!$B$4,A29:H29,5,FALSE)),0)</f>
        <v>0</v>
      </c>
      <c r="AD29" s="83">
        <f>IFERROR((VLOOKUP(Appoggio!$B$4,A29:H29,6,FALSE)),0)</f>
        <v>0</v>
      </c>
      <c r="AE29" s="83">
        <f>IFERROR((VLOOKUP(Appoggio!$B$4,A29:H29,7,FALSE)),0)</f>
        <v>0</v>
      </c>
      <c r="AF29" s="83">
        <f>IFERROR((VLOOKUP(Appoggio!$B$4,A29:H29,8,FALSE)),0)</f>
        <v>0</v>
      </c>
      <c r="AH29" s="83">
        <f>IFERROR((VLOOKUP(Appoggio!$B$5,A29:H29,2,FALSE)),0)</f>
        <v>0</v>
      </c>
      <c r="AI29" s="83">
        <f>IFERROR((VLOOKUP(Appoggio!$B$5,A29:H29,3,FALSE)),0)</f>
        <v>0</v>
      </c>
      <c r="AJ29" s="83">
        <f>IFERROR((VLOOKUP(Appoggio!$B$5,A29:H29,4,FALSE)),0)</f>
        <v>0</v>
      </c>
      <c r="AK29" s="83">
        <f>IFERROR((VLOOKUP(Appoggio!$B$5,A29:H29,5,FALSE)),0)</f>
        <v>0</v>
      </c>
      <c r="AL29" s="83">
        <f>IFERROR((VLOOKUP(Appoggio!$B$5,A29:H29,6,FALSE)),0)</f>
        <v>0</v>
      </c>
      <c r="AM29" s="83">
        <f>IFERROR((VLOOKUP(Appoggio!$B$5,A29:H29,7,FALSE)),0)</f>
        <v>0</v>
      </c>
      <c r="AN29" s="83">
        <f>IFERROR((VLOOKUP(Appoggio!$B$5,A29:H29,8,FALSE)),0)</f>
        <v>0</v>
      </c>
    </row>
    <row r="30" spans="1:40" x14ac:dyDescent="0.2">
      <c r="A30" s="83" t="e">
        <f>'Riassuntivo mese'!#REF!</f>
        <v>#REF!</v>
      </c>
      <c r="B30" s="136" t="e">
        <f>'Riassuntivo mese'!#REF!</f>
        <v>#REF!</v>
      </c>
      <c r="C30" s="136" t="e">
        <f>'Riassuntivo mese'!#REF!</f>
        <v>#REF!</v>
      </c>
      <c r="D30" s="136" t="e">
        <f>'Riassuntivo mese'!#REF!</f>
        <v>#REF!</v>
      </c>
      <c r="E30" s="136" t="e">
        <f>'Riassuntivo mese'!#REF!</f>
        <v>#REF!</v>
      </c>
      <c r="F30" s="83" t="e">
        <f>'Riassuntivo mese'!#REF!</f>
        <v>#REF!</v>
      </c>
      <c r="G30" s="83" t="e">
        <f>'Riassuntivo mese'!#REF!</f>
        <v>#REF!</v>
      </c>
      <c r="H30" s="83" t="e">
        <f>'Riassuntivo mese'!#REF!</f>
        <v>#REF!</v>
      </c>
      <c r="J30" s="83">
        <f>IFERROR((VLOOKUP(Appoggio!$B$2,A30:H30,2,FALSE)),0)</f>
        <v>0</v>
      </c>
      <c r="K30" s="83">
        <f>IFERROR((VLOOKUP(Appoggio!$B$2,A30:H30,3,FALSE)),0)</f>
        <v>0</v>
      </c>
      <c r="L30" s="83">
        <f>IFERROR((VLOOKUP(Appoggio!$B$2,A30:H30,4,FALSE)),0)</f>
        <v>0</v>
      </c>
      <c r="M30" s="83">
        <f>IFERROR((VLOOKUP(Appoggio!$B$2,A30:H30,5,FALSE)),0)</f>
        <v>0</v>
      </c>
      <c r="N30" s="83">
        <f>IFERROR((VLOOKUP(Appoggio!$B$2,A30:H30,6,FALSE)),0)</f>
        <v>0</v>
      </c>
      <c r="O30" s="83">
        <f>IFERROR((VLOOKUP(Appoggio!$B$2,A30:H30,7,FALSE)),0)</f>
        <v>0</v>
      </c>
      <c r="P30" s="83">
        <f>IFERROR((VLOOKUP(Appoggio!$B$2,A30:H30,8,FALSE)),0)</f>
        <v>0</v>
      </c>
      <c r="R30" s="83">
        <f>IFERROR((VLOOKUP(Appoggio!$B$3,A30:H30,2,FALSE)),0)</f>
        <v>0</v>
      </c>
      <c r="S30" s="83">
        <f>IFERROR((VLOOKUP(Appoggio!$B$3,A30:H30,3,FALSE)),0)</f>
        <v>0</v>
      </c>
      <c r="T30" s="83">
        <f>IFERROR((VLOOKUP(Appoggio!$B$3,A30:H30,4,FALSE)),0)</f>
        <v>0</v>
      </c>
      <c r="U30" s="83">
        <f>IFERROR((VLOOKUP(Appoggio!$B$3,A30:H30,5,FALSE)),0)</f>
        <v>0</v>
      </c>
      <c r="V30" s="83">
        <f>IFERROR((VLOOKUP(Appoggio!$B$3,A30:H30,6,FALSE)),0)</f>
        <v>0</v>
      </c>
      <c r="W30" s="83">
        <f>IFERROR((VLOOKUP(Appoggio!$B$3,A30:H30,7,FALSE)),0)</f>
        <v>0</v>
      </c>
      <c r="X30" s="83">
        <f>IFERROR((VLOOKUP(Appoggio!$B$3,A30:H30,8,FALSE)),0)</f>
        <v>0</v>
      </c>
      <c r="Z30" s="83">
        <f>IFERROR((VLOOKUP(Appoggio!$B$4,A30:H30,2,FALSE)),0)</f>
        <v>0</v>
      </c>
      <c r="AA30" s="83">
        <f>IFERROR((VLOOKUP(Appoggio!$B$4,A30:H30,3,FALSE)),0)</f>
        <v>0</v>
      </c>
      <c r="AB30" s="83">
        <f>IFERROR((VLOOKUP(Appoggio!$B$4,A30:H30,4,FALSE)),0)</f>
        <v>0</v>
      </c>
      <c r="AC30" s="83">
        <f>IFERROR((VLOOKUP(Appoggio!$B$4,A30:H30,5,FALSE)),0)</f>
        <v>0</v>
      </c>
      <c r="AD30" s="83">
        <f>IFERROR((VLOOKUP(Appoggio!$B$4,A30:H30,6,FALSE)),0)</f>
        <v>0</v>
      </c>
      <c r="AE30" s="83">
        <f>IFERROR((VLOOKUP(Appoggio!$B$4,A30:H30,7,FALSE)),0)</f>
        <v>0</v>
      </c>
      <c r="AF30" s="83">
        <f>IFERROR((VLOOKUP(Appoggio!$B$4,A30:H30,8,FALSE)),0)</f>
        <v>0</v>
      </c>
      <c r="AH30" s="83">
        <f>IFERROR((VLOOKUP(Appoggio!$B$5,A30:H30,2,FALSE)),0)</f>
        <v>0</v>
      </c>
      <c r="AI30" s="83">
        <f>IFERROR((VLOOKUP(Appoggio!$B$5,A30:H30,3,FALSE)),0)</f>
        <v>0</v>
      </c>
      <c r="AJ30" s="83">
        <f>IFERROR((VLOOKUP(Appoggio!$B$5,A30:H30,4,FALSE)),0)</f>
        <v>0</v>
      </c>
      <c r="AK30" s="83">
        <f>IFERROR((VLOOKUP(Appoggio!$B$5,A30:H30,5,FALSE)),0)</f>
        <v>0</v>
      </c>
      <c r="AL30" s="83">
        <f>IFERROR((VLOOKUP(Appoggio!$B$5,A30:H30,6,FALSE)),0)</f>
        <v>0</v>
      </c>
      <c r="AM30" s="83">
        <f>IFERROR((VLOOKUP(Appoggio!$B$5,A30:H30,7,FALSE)),0)</f>
        <v>0</v>
      </c>
      <c r="AN30" s="83">
        <f>IFERROR((VLOOKUP(Appoggio!$B$5,A30:H30,8,FALSE)),0)</f>
        <v>0</v>
      </c>
    </row>
    <row r="31" spans="1:40" x14ac:dyDescent="0.2">
      <c r="A31" s="83" t="e">
        <f>'Riassuntivo mese'!#REF!</f>
        <v>#REF!</v>
      </c>
      <c r="B31" s="136" t="e">
        <f>'Riassuntivo mese'!#REF!</f>
        <v>#REF!</v>
      </c>
      <c r="C31" s="136" t="e">
        <f>'Riassuntivo mese'!#REF!</f>
        <v>#REF!</v>
      </c>
      <c r="D31" s="136" t="e">
        <f>'Riassuntivo mese'!#REF!</f>
        <v>#REF!</v>
      </c>
      <c r="E31" s="136" t="e">
        <f>'Riassuntivo mese'!#REF!</f>
        <v>#REF!</v>
      </c>
      <c r="F31" s="83" t="e">
        <f>'Riassuntivo mese'!#REF!</f>
        <v>#REF!</v>
      </c>
      <c r="G31" s="83" t="e">
        <f>'Riassuntivo mese'!#REF!</f>
        <v>#REF!</v>
      </c>
      <c r="H31" s="83" t="e">
        <f>'Riassuntivo mese'!#REF!</f>
        <v>#REF!</v>
      </c>
      <c r="J31" s="83">
        <f>IFERROR((VLOOKUP(Appoggio!$B$2,A31:H31,2,FALSE)),0)</f>
        <v>0</v>
      </c>
      <c r="K31" s="83">
        <f>IFERROR((VLOOKUP(Appoggio!$B$2,A31:H31,3,FALSE)),0)</f>
        <v>0</v>
      </c>
      <c r="L31" s="83">
        <f>IFERROR((VLOOKUP(Appoggio!$B$2,A31:H31,4,FALSE)),0)</f>
        <v>0</v>
      </c>
      <c r="M31" s="83">
        <f>IFERROR((VLOOKUP(Appoggio!$B$2,A31:H31,5,FALSE)),0)</f>
        <v>0</v>
      </c>
      <c r="N31" s="83">
        <f>IFERROR((VLOOKUP(Appoggio!$B$2,A31:H31,6,FALSE)),0)</f>
        <v>0</v>
      </c>
      <c r="O31" s="83">
        <f>IFERROR((VLOOKUP(Appoggio!$B$2,A31:H31,7,FALSE)),0)</f>
        <v>0</v>
      </c>
      <c r="P31" s="83">
        <f>IFERROR((VLOOKUP(Appoggio!$B$2,A31:H31,8,FALSE)),0)</f>
        <v>0</v>
      </c>
      <c r="R31" s="83">
        <f>IFERROR((VLOOKUP(Appoggio!$B$3,A31:H31,2,FALSE)),0)</f>
        <v>0</v>
      </c>
      <c r="S31" s="83">
        <f>IFERROR((VLOOKUP(Appoggio!$B$3,A31:H31,3,FALSE)),0)</f>
        <v>0</v>
      </c>
      <c r="T31" s="83">
        <f>IFERROR((VLOOKUP(Appoggio!$B$3,A31:H31,4,FALSE)),0)</f>
        <v>0</v>
      </c>
      <c r="U31" s="83">
        <f>IFERROR((VLOOKUP(Appoggio!$B$3,A31:H31,5,FALSE)),0)</f>
        <v>0</v>
      </c>
      <c r="V31" s="83">
        <f>IFERROR((VLOOKUP(Appoggio!$B$3,A31:H31,6,FALSE)),0)</f>
        <v>0</v>
      </c>
      <c r="W31" s="83">
        <f>IFERROR((VLOOKUP(Appoggio!$B$3,A31:H31,7,FALSE)),0)</f>
        <v>0</v>
      </c>
      <c r="X31" s="83">
        <f>IFERROR((VLOOKUP(Appoggio!$B$3,A31:H31,8,FALSE)),0)</f>
        <v>0</v>
      </c>
      <c r="Z31" s="83">
        <f>IFERROR((VLOOKUP(Appoggio!$B$4,A31:H31,2,FALSE)),0)</f>
        <v>0</v>
      </c>
      <c r="AA31" s="83">
        <f>IFERROR((VLOOKUP(Appoggio!$B$4,A31:H31,3,FALSE)),0)</f>
        <v>0</v>
      </c>
      <c r="AB31" s="83">
        <f>IFERROR((VLOOKUP(Appoggio!$B$4,A31:H31,4,FALSE)),0)</f>
        <v>0</v>
      </c>
      <c r="AC31" s="83">
        <f>IFERROR((VLOOKUP(Appoggio!$B$4,A31:H31,5,FALSE)),0)</f>
        <v>0</v>
      </c>
      <c r="AD31" s="83">
        <f>IFERROR((VLOOKUP(Appoggio!$B$4,A31:H31,6,FALSE)),0)</f>
        <v>0</v>
      </c>
      <c r="AE31" s="83">
        <f>IFERROR((VLOOKUP(Appoggio!$B$4,A31:H31,7,FALSE)),0)</f>
        <v>0</v>
      </c>
      <c r="AF31" s="83">
        <f>IFERROR((VLOOKUP(Appoggio!$B$4,A31:H31,8,FALSE)),0)</f>
        <v>0</v>
      </c>
      <c r="AH31" s="83">
        <f>IFERROR((VLOOKUP(Appoggio!$B$5,A31:H31,2,FALSE)),0)</f>
        <v>0</v>
      </c>
      <c r="AI31" s="83">
        <f>IFERROR((VLOOKUP(Appoggio!$B$5,A31:H31,3,FALSE)),0)</f>
        <v>0</v>
      </c>
      <c r="AJ31" s="83">
        <f>IFERROR((VLOOKUP(Appoggio!$B$5,A31:H31,4,FALSE)),0)</f>
        <v>0</v>
      </c>
      <c r="AK31" s="83">
        <f>IFERROR((VLOOKUP(Appoggio!$B$5,A31:H31,5,FALSE)),0)</f>
        <v>0</v>
      </c>
      <c r="AL31" s="83">
        <f>IFERROR((VLOOKUP(Appoggio!$B$5,A31:H31,6,FALSE)),0)</f>
        <v>0</v>
      </c>
      <c r="AM31" s="83">
        <f>IFERROR((VLOOKUP(Appoggio!$B$5,A31:H31,7,FALSE)),0)</f>
        <v>0</v>
      </c>
      <c r="AN31" s="83">
        <f>IFERROR((VLOOKUP(Appoggio!$B$5,A31:H31,8,FALSE)),0)</f>
        <v>0</v>
      </c>
    </row>
    <row r="32" spans="1:40" x14ac:dyDescent="0.2">
      <c r="A32" s="83" t="e">
        <f>'Riassuntivo mese'!#REF!</f>
        <v>#REF!</v>
      </c>
      <c r="B32" s="136" t="e">
        <f>'Riassuntivo mese'!#REF!</f>
        <v>#REF!</v>
      </c>
      <c r="C32" s="136" t="e">
        <f>'Riassuntivo mese'!#REF!</f>
        <v>#REF!</v>
      </c>
      <c r="D32" s="136" t="e">
        <f>'Riassuntivo mese'!#REF!</f>
        <v>#REF!</v>
      </c>
      <c r="E32" s="136" t="e">
        <f>'Riassuntivo mese'!#REF!</f>
        <v>#REF!</v>
      </c>
      <c r="F32" s="83" t="e">
        <f>'Riassuntivo mese'!#REF!</f>
        <v>#REF!</v>
      </c>
      <c r="G32" s="83" t="e">
        <f>'Riassuntivo mese'!#REF!</f>
        <v>#REF!</v>
      </c>
      <c r="H32" s="83" t="e">
        <f>'Riassuntivo mese'!#REF!</f>
        <v>#REF!</v>
      </c>
      <c r="J32" s="83">
        <f>IFERROR((VLOOKUP(Appoggio!$B$2,A32:H32,2,FALSE)),0)</f>
        <v>0</v>
      </c>
      <c r="K32" s="83">
        <f>IFERROR((VLOOKUP(Appoggio!$B$2,A32:H32,3,FALSE)),0)</f>
        <v>0</v>
      </c>
      <c r="L32" s="83">
        <f>IFERROR((VLOOKUP(Appoggio!$B$2,A32:H32,4,FALSE)),0)</f>
        <v>0</v>
      </c>
      <c r="M32" s="83">
        <f>IFERROR((VLOOKUP(Appoggio!$B$2,A32:H32,5,FALSE)),0)</f>
        <v>0</v>
      </c>
      <c r="N32" s="83">
        <f>IFERROR((VLOOKUP(Appoggio!$B$2,A32:H32,6,FALSE)),0)</f>
        <v>0</v>
      </c>
      <c r="O32" s="83">
        <f>IFERROR((VLOOKUP(Appoggio!$B$2,A32:H32,7,FALSE)),0)</f>
        <v>0</v>
      </c>
      <c r="P32" s="83">
        <f>IFERROR((VLOOKUP(Appoggio!$B$2,A32:H32,8,FALSE)),0)</f>
        <v>0</v>
      </c>
      <c r="R32" s="83">
        <f>IFERROR((VLOOKUP(Appoggio!$B$3,A32:H32,2,FALSE)),0)</f>
        <v>0</v>
      </c>
      <c r="S32" s="83">
        <f>IFERROR((VLOOKUP(Appoggio!$B$3,A32:H32,3,FALSE)),0)</f>
        <v>0</v>
      </c>
      <c r="T32" s="83">
        <f>IFERROR((VLOOKUP(Appoggio!$B$3,A32:H32,4,FALSE)),0)</f>
        <v>0</v>
      </c>
      <c r="U32" s="83">
        <f>IFERROR((VLOOKUP(Appoggio!$B$3,A32:H32,5,FALSE)),0)</f>
        <v>0</v>
      </c>
      <c r="V32" s="83">
        <f>IFERROR((VLOOKUP(Appoggio!$B$3,A32:H32,6,FALSE)),0)</f>
        <v>0</v>
      </c>
      <c r="W32" s="83">
        <f>IFERROR((VLOOKUP(Appoggio!$B$3,A32:H32,7,FALSE)),0)</f>
        <v>0</v>
      </c>
      <c r="X32" s="83">
        <f>IFERROR((VLOOKUP(Appoggio!$B$3,A32:H32,8,FALSE)),0)</f>
        <v>0</v>
      </c>
      <c r="Z32" s="83">
        <f>IFERROR((VLOOKUP(Appoggio!$B$4,A32:H32,2,FALSE)),0)</f>
        <v>0</v>
      </c>
      <c r="AA32" s="83">
        <f>IFERROR((VLOOKUP(Appoggio!$B$4,A32:H32,3,FALSE)),0)</f>
        <v>0</v>
      </c>
      <c r="AB32" s="83">
        <f>IFERROR((VLOOKUP(Appoggio!$B$4,A32:H32,4,FALSE)),0)</f>
        <v>0</v>
      </c>
      <c r="AC32" s="83">
        <f>IFERROR((VLOOKUP(Appoggio!$B$4,A32:H32,5,FALSE)),0)</f>
        <v>0</v>
      </c>
      <c r="AD32" s="83">
        <f>IFERROR((VLOOKUP(Appoggio!$B$4,A32:H32,6,FALSE)),0)</f>
        <v>0</v>
      </c>
      <c r="AE32" s="83">
        <f>IFERROR((VLOOKUP(Appoggio!$B$4,A32:H32,7,FALSE)),0)</f>
        <v>0</v>
      </c>
      <c r="AF32" s="83">
        <f>IFERROR((VLOOKUP(Appoggio!$B$4,A32:H32,8,FALSE)),0)</f>
        <v>0</v>
      </c>
      <c r="AH32" s="83">
        <f>IFERROR((VLOOKUP(Appoggio!$B$5,A32:H32,2,FALSE)),0)</f>
        <v>0</v>
      </c>
      <c r="AI32" s="83">
        <f>IFERROR((VLOOKUP(Appoggio!$B$5,A32:H32,3,FALSE)),0)</f>
        <v>0</v>
      </c>
      <c r="AJ32" s="83">
        <f>IFERROR((VLOOKUP(Appoggio!$B$5,A32:H32,4,FALSE)),0)</f>
        <v>0</v>
      </c>
      <c r="AK32" s="83">
        <f>IFERROR((VLOOKUP(Appoggio!$B$5,A32:H32,5,FALSE)),0)</f>
        <v>0</v>
      </c>
      <c r="AL32" s="83">
        <f>IFERROR((VLOOKUP(Appoggio!$B$5,A32:H32,6,FALSE)),0)</f>
        <v>0</v>
      </c>
      <c r="AM32" s="83">
        <f>IFERROR((VLOOKUP(Appoggio!$B$5,A32:H32,7,FALSE)),0)</f>
        <v>0</v>
      </c>
      <c r="AN32" s="83">
        <f>IFERROR((VLOOKUP(Appoggio!$B$5,A32:H32,8,FALSE)),0)</f>
        <v>0</v>
      </c>
    </row>
    <row r="33" spans="1:40" x14ac:dyDescent="0.2">
      <c r="A33" s="83" t="e">
        <f>'Riassuntivo mese'!#REF!</f>
        <v>#REF!</v>
      </c>
      <c r="B33" s="136" t="e">
        <f>'Riassuntivo mese'!#REF!</f>
        <v>#REF!</v>
      </c>
      <c r="C33" s="136" t="e">
        <f>'Riassuntivo mese'!#REF!</f>
        <v>#REF!</v>
      </c>
      <c r="D33" s="136" t="e">
        <f>'Riassuntivo mese'!#REF!</f>
        <v>#REF!</v>
      </c>
      <c r="E33" s="136" t="e">
        <f>'Riassuntivo mese'!#REF!</f>
        <v>#REF!</v>
      </c>
      <c r="F33" s="83" t="e">
        <f>'Riassuntivo mese'!#REF!</f>
        <v>#REF!</v>
      </c>
      <c r="G33" s="83" t="e">
        <f>'Riassuntivo mese'!#REF!</f>
        <v>#REF!</v>
      </c>
      <c r="H33" s="83" t="e">
        <f>'Riassuntivo mese'!#REF!</f>
        <v>#REF!</v>
      </c>
      <c r="J33" s="83">
        <f>IFERROR((VLOOKUP(Appoggio!$B$2,A33:H33,2,FALSE)),0)</f>
        <v>0</v>
      </c>
      <c r="K33" s="83">
        <f>IFERROR((VLOOKUP(Appoggio!$B$2,A33:H33,3,FALSE)),0)</f>
        <v>0</v>
      </c>
      <c r="L33" s="83">
        <f>IFERROR((VLOOKUP(Appoggio!$B$2,A33:H33,4,FALSE)),0)</f>
        <v>0</v>
      </c>
      <c r="M33" s="83">
        <f>IFERROR((VLOOKUP(Appoggio!$B$2,A33:H33,5,FALSE)),0)</f>
        <v>0</v>
      </c>
      <c r="N33" s="83">
        <f>IFERROR((VLOOKUP(Appoggio!$B$2,A33:H33,6,FALSE)),0)</f>
        <v>0</v>
      </c>
      <c r="O33" s="83">
        <f>IFERROR((VLOOKUP(Appoggio!$B$2,A33:H33,7,FALSE)),0)</f>
        <v>0</v>
      </c>
      <c r="P33" s="83">
        <f>IFERROR((VLOOKUP(Appoggio!$B$2,A33:H33,8,FALSE)),0)</f>
        <v>0</v>
      </c>
      <c r="R33" s="83">
        <f>IFERROR((VLOOKUP(Appoggio!$B$3,A33:H33,2,FALSE)),0)</f>
        <v>0</v>
      </c>
      <c r="S33" s="83">
        <f>IFERROR((VLOOKUP(Appoggio!$B$3,A33:H33,3,FALSE)),0)</f>
        <v>0</v>
      </c>
      <c r="T33" s="83">
        <f>IFERROR((VLOOKUP(Appoggio!$B$3,A33:H33,4,FALSE)),0)</f>
        <v>0</v>
      </c>
      <c r="U33" s="83">
        <f>IFERROR((VLOOKUP(Appoggio!$B$3,A33:H33,5,FALSE)),0)</f>
        <v>0</v>
      </c>
      <c r="V33" s="83">
        <f>IFERROR((VLOOKUP(Appoggio!$B$3,A33:H33,6,FALSE)),0)</f>
        <v>0</v>
      </c>
      <c r="W33" s="83">
        <f>IFERROR((VLOOKUP(Appoggio!$B$3,A33:H33,7,FALSE)),0)</f>
        <v>0</v>
      </c>
      <c r="X33" s="83">
        <f>IFERROR((VLOOKUP(Appoggio!$B$3,A33:H33,8,FALSE)),0)</f>
        <v>0</v>
      </c>
      <c r="Z33" s="83">
        <f>IFERROR((VLOOKUP(Appoggio!$B$4,A33:H33,2,FALSE)),0)</f>
        <v>0</v>
      </c>
      <c r="AA33" s="83">
        <f>IFERROR((VLOOKUP(Appoggio!$B$4,A33:H33,3,FALSE)),0)</f>
        <v>0</v>
      </c>
      <c r="AB33" s="83">
        <f>IFERROR((VLOOKUP(Appoggio!$B$4,A33:H33,4,FALSE)),0)</f>
        <v>0</v>
      </c>
      <c r="AC33" s="83">
        <f>IFERROR((VLOOKUP(Appoggio!$B$4,A33:H33,5,FALSE)),0)</f>
        <v>0</v>
      </c>
      <c r="AD33" s="83">
        <f>IFERROR((VLOOKUP(Appoggio!$B$4,A33:H33,6,FALSE)),0)</f>
        <v>0</v>
      </c>
      <c r="AE33" s="83">
        <f>IFERROR((VLOOKUP(Appoggio!$B$4,A33:H33,7,FALSE)),0)</f>
        <v>0</v>
      </c>
      <c r="AF33" s="83">
        <f>IFERROR((VLOOKUP(Appoggio!$B$4,A33:H33,8,FALSE)),0)</f>
        <v>0</v>
      </c>
      <c r="AH33" s="83">
        <f>IFERROR((VLOOKUP(Appoggio!$B$5,A33:H33,2,FALSE)),0)</f>
        <v>0</v>
      </c>
      <c r="AI33" s="83">
        <f>IFERROR((VLOOKUP(Appoggio!$B$5,A33:H33,3,FALSE)),0)</f>
        <v>0</v>
      </c>
      <c r="AJ33" s="83">
        <f>IFERROR((VLOOKUP(Appoggio!$B$5,A33:H33,4,FALSE)),0)</f>
        <v>0</v>
      </c>
      <c r="AK33" s="83">
        <f>IFERROR((VLOOKUP(Appoggio!$B$5,A33:H33,5,FALSE)),0)</f>
        <v>0</v>
      </c>
      <c r="AL33" s="83">
        <f>IFERROR((VLOOKUP(Appoggio!$B$5,A33:H33,6,FALSE)),0)</f>
        <v>0</v>
      </c>
      <c r="AM33" s="83">
        <f>IFERROR((VLOOKUP(Appoggio!$B$5,A33:H33,7,FALSE)),0)</f>
        <v>0</v>
      </c>
      <c r="AN33" s="83">
        <f>IFERROR((VLOOKUP(Appoggio!$B$5,A33:H33,8,FALSE)),0)</f>
        <v>0</v>
      </c>
    </row>
    <row r="34" spans="1:40" x14ac:dyDescent="0.2">
      <c r="A34" s="83" t="e">
        <f>'Riassuntivo mese'!#REF!</f>
        <v>#REF!</v>
      </c>
      <c r="B34" s="136" t="e">
        <f>'Riassuntivo mese'!#REF!</f>
        <v>#REF!</v>
      </c>
      <c r="C34" s="136" t="e">
        <f>'Riassuntivo mese'!#REF!</f>
        <v>#REF!</v>
      </c>
      <c r="D34" s="136" t="e">
        <f>'Riassuntivo mese'!#REF!</f>
        <v>#REF!</v>
      </c>
      <c r="E34" s="136" t="e">
        <f>'Riassuntivo mese'!#REF!</f>
        <v>#REF!</v>
      </c>
      <c r="F34" s="83" t="e">
        <f>'Riassuntivo mese'!#REF!</f>
        <v>#REF!</v>
      </c>
      <c r="G34" s="83" t="e">
        <f>'Riassuntivo mese'!#REF!</f>
        <v>#REF!</v>
      </c>
      <c r="H34" s="83" t="e">
        <f>'Riassuntivo mese'!#REF!</f>
        <v>#REF!</v>
      </c>
      <c r="J34" s="83">
        <f>IFERROR((VLOOKUP(Appoggio!$B$2,A34:H34,2,FALSE)),0)</f>
        <v>0</v>
      </c>
      <c r="K34" s="83">
        <f>IFERROR((VLOOKUP(Appoggio!$B$2,A34:H34,3,FALSE)),0)</f>
        <v>0</v>
      </c>
      <c r="L34" s="83">
        <f>IFERROR((VLOOKUP(Appoggio!$B$2,A34:H34,4,FALSE)),0)</f>
        <v>0</v>
      </c>
      <c r="M34" s="83">
        <f>IFERROR((VLOOKUP(Appoggio!$B$2,A34:H34,5,FALSE)),0)</f>
        <v>0</v>
      </c>
      <c r="N34" s="83">
        <f>IFERROR((VLOOKUP(Appoggio!$B$2,A34:H34,6,FALSE)),0)</f>
        <v>0</v>
      </c>
      <c r="O34" s="83">
        <f>IFERROR((VLOOKUP(Appoggio!$B$2,A34:H34,7,FALSE)),0)</f>
        <v>0</v>
      </c>
      <c r="P34" s="83">
        <f>IFERROR((VLOOKUP(Appoggio!$B$2,A34:H34,8,FALSE)),0)</f>
        <v>0</v>
      </c>
      <c r="R34" s="83">
        <f>IFERROR((VLOOKUP(Appoggio!$B$3,A34:H34,2,FALSE)),0)</f>
        <v>0</v>
      </c>
      <c r="S34" s="83">
        <f>IFERROR((VLOOKUP(Appoggio!$B$3,A34:H34,3,FALSE)),0)</f>
        <v>0</v>
      </c>
      <c r="T34" s="83">
        <f>IFERROR((VLOOKUP(Appoggio!$B$3,A34:H34,4,FALSE)),0)</f>
        <v>0</v>
      </c>
      <c r="U34" s="83">
        <f>IFERROR((VLOOKUP(Appoggio!$B$3,A34:H34,5,FALSE)),0)</f>
        <v>0</v>
      </c>
      <c r="V34" s="83">
        <f>IFERROR((VLOOKUP(Appoggio!$B$3,A34:H34,6,FALSE)),0)</f>
        <v>0</v>
      </c>
      <c r="W34" s="83">
        <f>IFERROR((VLOOKUP(Appoggio!$B$3,A34:H34,7,FALSE)),0)</f>
        <v>0</v>
      </c>
      <c r="X34" s="83">
        <f>IFERROR((VLOOKUP(Appoggio!$B$3,A34:H34,8,FALSE)),0)</f>
        <v>0</v>
      </c>
      <c r="Z34" s="83">
        <f>IFERROR((VLOOKUP(Appoggio!$B$4,A34:H34,2,FALSE)),0)</f>
        <v>0</v>
      </c>
      <c r="AA34" s="83">
        <f>IFERROR((VLOOKUP(Appoggio!$B$4,A34:H34,3,FALSE)),0)</f>
        <v>0</v>
      </c>
      <c r="AB34" s="83">
        <f>IFERROR((VLOOKUP(Appoggio!$B$4,A34:H34,4,FALSE)),0)</f>
        <v>0</v>
      </c>
      <c r="AC34" s="83">
        <f>IFERROR((VLOOKUP(Appoggio!$B$4,A34:H34,5,FALSE)),0)</f>
        <v>0</v>
      </c>
      <c r="AD34" s="83">
        <f>IFERROR((VLOOKUP(Appoggio!$B$4,A34:H34,6,FALSE)),0)</f>
        <v>0</v>
      </c>
      <c r="AE34" s="83">
        <f>IFERROR((VLOOKUP(Appoggio!$B$4,A34:H34,7,FALSE)),0)</f>
        <v>0</v>
      </c>
      <c r="AF34" s="83">
        <f>IFERROR((VLOOKUP(Appoggio!$B$4,A34:H34,8,FALSE)),0)</f>
        <v>0</v>
      </c>
      <c r="AH34" s="83">
        <f>IFERROR((VLOOKUP(Appoggio!$B$5,A34:H34,2,FALSE)),0)</f>
        <v>0</v>
      </c>
      <c r="AI34" s="83">
        <f>IFERROR((VLOOKUP(Appoggio!$B$5,A34:H34,3,FALSE)),0)</f>
        <v>0</v>
      </c>
      <c r="AJ34" s="83">
        <f>IFERROR((VLOOKUP(Appoggio!$B$5,A34:H34,4,FALSE)),0)</f>
        <v>0</v>
      </c>
      <c r="AK34" s="83">
        <f>IFERROR((VLOOKUP(Appoggio!$B$5,A34:H34,5,FALSE)),0)</f>
        <v>0</v>
      </c>
      <c r="AL34" s="83">
        <f>IFERROR((VLOOKUP(Appoggio!$B$5,A34:H34,6,FALSE)),0)</f>
        <v>0</v>
      </c>
      <c r="AM34" s="83">
        <f>IFERROR((VLOOKUP(Appoggio!$B$5,A34:H34,7,FALSE)),0)</f>
        <v>0</v>
      </c>
      <c r="AN34" s="83">
        <f>IFERROR((VLOOKUP(Appoggio!$B$5,A34:H34,8,FALSE)),0)</f>
        <v>0</v>
      </c>
    </row>
    <row r="35" spans="1:40" x14ac:dyDescent="0.2">
      <c r="A35" s="83" t="e">
        <f>'Riassuntivo mese'!#REF!</f>
        <v>#REF!</v>
      </c>
      <c r="B35" s="136" t="e">
        <f>'Riassuntivo mese'!#REF!</f>
        <v>#REF!</v>
      </c>
      <c r="C35" s="136" t="e">
        <f>'Riassuntivo mese'!#REF!</f>
        <v>#REF!</v>
      </c>
      <c r="D35" s="136" t="e">
        <f>'Riassuntivo mese'!#REF!</f>
        <v>#REF!</v>
      </c>
      <c r="E35" s="136" t="e">
        <f>'Riassuntivo mese'!#REF!</f>
        <v>#REF!</v>
      </c>
      <c r="F35" s="83" t="e">
        <f>'Riassuntivo mese'!#REF!</f>
        <v>#REF!</v>
      </c>
      <c r="G35" s="83" t="e">
        <f>'Riassuntivo mese'!#REF!</f>
        <v>#REF!</v>
      </c>
      <c r="H35" s="83" t="e">
        <f>'Riassuntivo mese'!#REF!</f>
        <v>#REF!</v>
      </c>
      <c r="J35" s="83">
        <f>IFERROR((VLOOKUP(Appoggio!$B$2,A35:H35,2,FALSE)),0)</f>
        <v>0</v>
      </c>
      <c r="K35" s="83">
        <f>IFERROR((VLOOKUP(Appoggio!$B$2,A35:H35,3,FALSE)),0)</f>
        <v>0</v>
      </c>
      <c r="L35" s="83">
        <f>IFERROR((VLOOKUP(Appoggio!$B$2,A35:H35,4,FALSE)),0)</f>
        <v>0</v>
      </c>
      <c r="M35" s="83">
        <f>IFERROR((VLOOKUP(Appoggio!$B$2,A35:H35,5,FALSE)),0)</f>
        <v>0</v>
      </c>
      <c r="N35" s="83">
        <f>IFERROR((VLOOKUP(Appoggio!$B$2,A35:H35,6,FALSE)),0)</f>
        <v>0</v>
      </c>
      <c r="O35" s="83">
        <f>IFERROR((VLOOKUP(Appoggio!$B$2,A35:H35,7,FALSE)),0)</f>
        <v>0</v>
      </c>
      <c r="P35" s="83">
        <f>IFERROR((VLOOKUP(Appoggio!$B$2,A35:H35,8,FALSE)),0)</f>
        <v>0</v>
      </c>
      <c r="R35" s="83">
        <f>IFERROR((VLOOKUP(Appoggio!$B$3,A35:H35,2,FALSE)),0)</f>
        <v>0</v>
      </c>
      <c r="S35" s="83">
        <f>IFERROR((VLOOKUP(Appoggio!$B$3,A35:H35,3,FALSE)),0)</f>
        <v>0</v>
      </c>
      <c r="T35" s="83">
        <f>IFERROR((VLOOKUP(Appoggio!$B$3,A35:H35,4,FALSE)),0)</f>
        <v>0</v>
      </c>
      <c r="U35" s="83">
        <f>IFERROR((VLOOKUP(Appoggio!$B$3,A35:H35,5,FALSE)),0)</f>
        <v>0</v>
      </c>
      <c r="V35" s="83">
        <f>IFERROR((VLOOKUP(Appoggio!$B$3,A35:H35,6,FALSE)),0)</f>
        <v>0</v>
      </c>
      <c r="W35" s="83">
        <f>IFERROR((VLOOKUP(Appoggio!$B$3,A35:H35,7,FALSE)),0)</f>
        <v>0</v>
      </c>
      <c r="X35" s="83">
        <f>IFERROR((VLOOKUP(Appoggio!$B$3,A35:H35,8,FALSE)),0)</f>
        <v>0</v>
      </c>
      <c r="Z35" s="83">
        <f>IFERROR((VLOOKUP(Appoggio!$B$4,A35:H35,2,FALSE)),0)</f>
        <v>0</v>
      </c>
      <c r="AA35" s="83">
        <f>IFERROR((VLOOKUP(Appoggio!$B$4,A35:H35,3,FALSE)),0)</f>
        <v>0</v>
      </c>
      <c r="AB35" s="83">
        <f>IFERROR((VLOOKUP(Appoggio!$B$4,A35:H35,4,FALSE)),0)</f>
        <v>0</v>
      </c>
      <c r="AC35" s="83">
        <f>IFERROR((VLOOKUP(Appoggio!$B$4,A35:H35,5,FALSE)),0)</f>
        <v>0</v>
      </c>
      <c r="AD35" s="83">
        <f>IFERROR((VLOOKUP(Appoggio!$B$4,A35:H35,6,FALSE)),0)</f>
        <v>0</v>
      </c>
      <c r="AE35" s="83">
        <f>IFERROR((VLOOKUP(Appoggio!$B$4,A35:H35,7,FALSE)),0)</f>
        <v>0</v>
      </c>
      <c r="AF35" s="83">
        <f>IFERROR((VLOOKUP(Appoggio!$B$4,A35:H35,8,FALSE)),0)</f>
        <v>0</v>
      </c>
      <c r="AH35" s="83">
        <f>IFERROR((VLOOKUP(Appoggio!$B$5,A35:H35,2,FALSE)),0)</f>
        <v>0</v>
      </c>
      <c r="AI35" s="83">
        <f>IFERROR((VLOOKUP(Appoggio!$B$5,A35:H35,3,FALSE)),0)</f>
        <v>0</v>
      </c>
      <c r="AJ35" s="83">
        <f>IFERROR((VLOOKUP(Appoggio!$B$5,A35:H35,4,FALSE)),0)</f>
        <v>0</v>
      </c>
      <c r="AK35" s="83">
        <f>IFERROR((VLOOKUP(Appoggio!$B$5,A35:H35,5,FALSE)),0)</f>
        <v>0</v>
      </c>
      <c r="AL35" s="83">
        <f>IFERROR((VLOOKUP(Appoggio!$B$5,A35:H35,6,FALSE)),0)</f>
        <v>0</v>
      </c>
      <c r="AM35" s="83">
        <f>IFERROR((VLOOKUP(Appoggio!$B$5,A35:H35,7,FALSE)),0)</f>
        <v>0</v>
      </c>
      <c r="AN35" s="83">
        <f>IFERROR((VLOOKUP(Appoggio!$B$5,A35:H35,8,FALSE)),0)</f>
        <v>0</v>
      </c>
    </row>
    <row r="36" spans="1:40" x14ac:dyDescent="0.2">
      <c r="A36" s="83" t="e">
        <f>'Riassuntivo mese'!#REF!</f>
        <v>#REF!</v>
      </c>
      <c r="B36" s="136" t="e">
        <f>'Riassuntivo mese'!#REF!</f>
        <v>#REF!</v>
      </c>
      <c r="C36" s="136" t="e">
        <f>'Riassuntivo mese'!#REF!</f>
        <v>#REF!</v>
      </c>
      <c r="D36" s="136" t="e">
        <f>'Riassuntivo mese'!#REF!</f>
        <v>#REF!</v>
      </c>
      <c r="E36" s="136" t="e">
        <f>'Riassuntivo mese'!#REF!</f>
        <v>#REF!</v>
      </c>
      <c r="F36" s="83" t="e">
        <f>'Riassuntivo mese'!#REF!</f>
        <v>#REF!</v>
      </c>
      <c r="G36" s="83" t="e">
        <f>'Riassuntivo mese'!#REF!</f>
        <v>#REF!</v>
      </c>
      <c r="H36" s="83" t="e">
        <f>'Riassuntivo mese'!#REF!</f>
        <v>#REF!</v>
      </c>
      <c r="J36" s="83">
        <f>IFERROR((VLOOKUP(Appoggio!$B$2,A36:H36,2,FALSE)),0)</f>
        <v>0</v>
      </c>
      <c r="K36" s="83">
        <f>IFERROR((VLOOKUP(Appoggio!$B$2,A36:H36,3,FALSE)),0)</f>
        <v>0</v>
      </c>
      <c r="L36" s="83">
        <f>IFERROR((VLOOKUP(Appoggio!$B$2,A36:H36,4,FALSE)),0)</f>
        <v>0</v>
      </c>
      <c r="M36" s="83">
        <f>IFERROR((VLOOKUP(Appoggio!$B$2,A36:H36,5,FALSE)),0)</f>
        <v>0</v>
      </c>
      <c r="N36" s="83">
        <f>IFERROR((VLOOKUP(Appoggio!$B$2,A36:H36,6,FALSE)),0)</f>
        <v>0</v>
      </c>
      <c r="O36" s="83">
        <f>IFERROR((VLOOKUP(Appoggio!$B$2,A36:H36,7,FALSE)),0)</f>
        <v>0</v>
      </c>
      <c r="P36" s="83">
        <f>IFERROR((VLOOKUP(Appoggio!$B$2,A36:H36,8,FALSE)),0)</f>
        <v>0</v>
      </c>
      <c r="R36" s="83">
        <f>IFERROR((VLOOKUP(Appoggio!$B$3,A36:H36,2,FALSE)),0)</f>
        <v>0</v>
      </c>
      <c r="S36" s="83">
        <f>IFERROR((VLOOKUP(Appoggio!$B$3,A36:H36,3,FALSE)),0)</f>
        <v>0</v>
      </c>
      <c r="T36" s="83">
        <f>IFERROR((VLOOKUP(Appoggio!$B$3,A36:H36,4,FALSE)),0)</f>
        <v>0</v>
      </c>
      <c r="U36" s="83">
        <f>IFERROR((VLOOKUP(Appoggio!$B$3,A36:H36,5,FALSE)),0)</f>
        <v>0</v>
      </c>
      <c r="V36" s="83">
        <f>IFERROR((VLOOKUP(Appoggio!$B$3,A36:H36,6,FALSE)),0)</f>
        <v>0</v>
      </c>
      <c r="W36" s="83">
        <f>IFERROR((VLOOKUP(Appoggio!$B$3,A36:H36,7,FALSE)),0)</f>
        <v>0</v>
      </c>
      <c r="X36" s="83">
        <f>IFERROR((VLOOKUP(Appoggio!$B$3,A36:H36,8,FALSE)),0)</f>
        <v>0</v>
      </c>
      <c r="Z36" s="83">
        <f>IFERROR((VLOOKUP(Appoggio!$B$4,A36:H36,2,FALSE)),0)</f>
        <v>0</v>
      </c>
      <c r="AA36" s="83">
        <f>IFERROR((VLOOKUP(Appoggio!$B$4,A36:H36,3,FALSE)),0)</f>
        <v>0</v>
      </c>
      <c r="AB36" s="83">
        <f>IFERROR((VLOOKUP(Appoggio!$B$4,A36:H36,4,FALSE)),0)</f>
        <v>0</v>
      </c>
      <c r="AC36" s="83">
        <f>IFERROR((VLOOKUP(Appoggio!$B$4,A36:H36,5,FALSE)),0)</f>
        <v>0</v>
      </c>
      <c r="AD36" s="83">
        <f>IFERROR((VLOOKUP(Appoggio!$B$4,A36:H36,6,FALSE)),0)</f>
        <v>0</v>
      </c>
      <c r="AE36" s="83">
        <f>IFERROR((VLOOKUP(Appoggio!$B$4,A36:H36,7,FALSE)),0)</f>
        <v>0</v>
      </c>
      <c r="AF36" s="83">
        <f>IFERROR((VLOOKUP(Appoggio!$B$4,A36:H36,8,FALSE)),0)</f>
        <v>0</v>
      </c>
      <c r="AH36" s="83">
        <f>IFERROR((VLOOKUP(Appoggio!$B$5,A36:H36,2,FALSE)),0)</f>
        <v>0</v>
      </c>
      <c r="AI36" s="83">
        <f>IFERROR((VLOOKUP(Appoggio!$B$5,A36:H36,3,FALSE)),0)</f>
        <v>0</v>
      </c>
      <c r="AJ36" s="83">
        <f>IFERROR((VLOOKUP(Appoggio!$B$5,A36:H36,4,FALSE)),0)</f>
        <v>0</v>
      </c>
      <c r="AK36" s="83">
        <f>IFERROR((VLOOKUP(Appoggio!$B$5,A36:H36,5,FALSE)),0)</f>
        <v>0</v>
      </c>
      <c r="AL36" s="83">
        <f>IFERROR((VLOOKUP(Appoggio!$B$5,A36:H36,6,FALSE)),0)</f>
        <v>0</v>
      </c>
      <c r="AM36" s="83">
        <f>IFERROR((VLOOKUP(Appoggio!$B$5,A36:H36,7,FALSE)),0)</f>
        <v>0</v>
      </c>
      <c r="AN36" s="83">
        <f>IFERROR((VLOOKUP(Appoggio!$B$5,A36:H36,8,FALSE)),0)</f>
        <v>0</v>
      </c>
    </row>
    <row r="37" spans="1:40" x14ac:dyDescent="0.2">
      <c r="A37" s="83" t="e">
        <f>'Riassuntivo mese'!#REF!</f>
        <v>#REF!</v>
      </c>
      <c r="B37" s="136" t="e">
        <f>'Riassuntivo mese'!#REF!</f>
        <v>#REF!</v>
      </c>
      <c r="C37" s="136" t="e">
        <f>'Riassuntivo mese'!#REF!</f>
        <v>#REF!</v>
      </c>
      <c r="D37" s="136" t="e">
        <f>'Riassuntivo mese'!#REF!</f>
        <v>#REF!</v>
      </c>
      <c r="E37" s="136" t="e">
        <f>'Riassuntivo mese'!#REF!</f>
        <v>#REF!</v>
      </c>
      <c r="F37" s="83" t="e">
        <f>'Riassuntivo mese'!#REF!</f>
        <v>#REF!</v>
      </c>
      <c r="G37" s="83" t="e">
        <f>'Riassuntivo mese'!#REF!</f>
        <v>#REF!</v>
      </c>
      <c r="H37" s="83" t="e">
        <f>'Riassuntivo mese'!#REF!</f>
        <v>#REF!</v>
      </c>
      <c r="J37" s="83">
        <f>IFERROR((VLOOKUP(Appoggio!$B$2,A37:H37,2,FALSE)),0)</f>
        <v>0</v>
      </c>
      <c r="K37" s="83">
        <f>IFERROR((VLOOKUP(Appoggio!$B$2,A37:H37,3,FALSE)),0)</f>
        <v>0</v>
      </c>
      <c r="L37" s="83">
        <f>IFERROR((VLOOKUP(Appoggio!$B$2,A37:H37,4,FALSE)),0)</f>
        <v>0</v>
      </c>
      <c r="M37" s="83">
        <f>IFERROR((VLOOKUP(Appoggio!$B$2,A37:H37,5,FALSE)),0)</f>
        <v>0</v>
      </c>
      <c r="N37" s="83">
        <f>IFERROR((VLOOKUP(Appoggio!$B$2,A37:H37,6,FALSE)),0)</f>
        <v>0</v>
      </c>
      <c r="O37" s="83">
        <f>IFERROR((VLOOKUP(Appoggio!$B$2,A37:H37,7,FALSE)),0)</f>
        <v>0</v>
      </c>
      <c r="P37" s="83">
        <f>IFERROR((VLOOKUP(Appoggio!$B$2,A37:H37,8,FALSE)),0)</f>
        <v>0</v>
      </c>
      <c r="R37" s="83">
        <f>IFERROR((VLOOKUP(Appoggio!$B$3,A37:H37,2,FALSE)),0)</f>
        <v>0</v>
      </c>
      <c r="S37" s="83">
        <f>IFERROR((VLOOKUP(Appoggio!$B$3,A37:H37,3,FALSE)),0)</f>
        <v>0</v>
      </c>
      <c r="T37" s="83">
        <f>IFERROR((VLOOKUP(Appoggio!$B$3,A37:H37,4,FALSE)),0)</f>
        <v>0</v>
      </c>
      <c r="U37" s="83">
        <f>IFERROR((VLOOKUP(Appoggio!$B$3,A37:H37,5,FALSE)),0)</f>
        <v>0</v>
      </c>
      <c r="V37" s="83">
        <f>IFERROR((VLOOKUP(Appoggio!$B$3,A37:H37,6,FALSE)),0)</f>
        <v>0</v>
      </c>
      <c r="W37" s="83">
        <f>IFERROR((VLOOKUP(Appoggio!$B$3,A37:H37,7,FALSE)),0)</f>
        <v>0</v>
      </c>
      <c r="X37" s="83">
        <f>IFERROR((VLOOKUP(Appoggio!$B$3,A37:H37,8,FALSE)),0)</f>
        <v>0</v>
      </c>
      <c r="Z37" s="83">
        <f>IFERROR((VLOOKUP(Appoggio!$B$4,A37:H37,2,FALSE)),0)</f>
        <v>0</v>
      </c>
      <c r="AA37" s="83">
        <f>IFERROR((VLOOKUP(Appoggio!$B$4,A37:H37,3,FALSE)),0)</f>
        <v>0</v>
      </c>
      <c r="AB37" s="83">
        <f>IFERROR((VLOOKUP(Appoggio!$B$4,A37:H37,4,FALSE)),0)</f>
        <v>0</v>
      </c>
      <c r="AC37" s="83">
        <f>IFERROR((VLOOKUP(Appoggio!$B$4,A37:H37,5,FALSE)),0)</f>
        <v>0</v>
      </c>
      <c r="AD37" s="83">
        <f>IFERROR((VLOOKUP(Appoggio!$B$4,A37:H37,6,FALSE)),0)</f>
        <v>0</v>
      </c>
      <c r="AE37" s="83">
        <f>IFERROR((VLOOKUP(Appoggio!$B$4,A37:H37,7,FALSE)),0)</f>
        <v>0</v>
      </c>
      <c r="AF37" s="83">
        <f>IFERROR((VLOOKUP(Appoggio!$B$4,A37:H37,8,FALSE)),0)</f>
        <v>0</v>
      </c>
      <c r="AH37" s="83">
        <f>IFERROR((VLOOKUP(Appoggio!$B$5,A37:H37,2,FALSE)),0)</f>
        <v>0</v>
      </c>
      <c r="AI37" s="83">
        <f>IFERROR((VLOOKUP(Appoggio!$B$5,A37:H37,3,FALSE)),0)</f>
        <v>0</v>
      </c>
      <c r="AJ37" s="83">
        <f>IFERROR((VLOOKUP(Appoggio!$B$5,A37:H37,4,FALSE)),0)</f>
        <v>0</v>
      </c>
      <c r="AK37" s="83">
        <f>IFERROR((VLOOKUP(Appoggio!$B$5,A37:H37,5,FALSE)),0)</f>
        <v>0</v>
      </c>
      <c r="AL37" s="83">
        <f>IFERROR((VLOOKUP(Appoggio!$B$5,A37:H37,6,FALSE)),0)</f>
        <v>0</v>
      </c>
      <c r="AM37" s="83">
        <f>IFERROR((VLOOKUP(Appoggio!$B$5,A37:H37,7,FALSE)),0)</f>
        <v>0</v>
      </c>
      <c r="AN37" s="83">
        <f>IFERROR((VLOOKUP(Appoggio!$B$5,A37:H37,8,FALSE)),0)</f>
        <v>0</v>
      </c>
    </row>
    <row r="38" spans="1:40" x14ac:dyDescent="0.2">
      <c r="A38" s="83" t="e">
        <f>'Riassuntivo mese'!#REF!</f>
        <v>#REF!</v>
      </c>
      <c r="B38" s="136" t="e">
        <f>'Riassuntivo mese'!#REF!</f>
        <v>#REF!</v>
      </c>
      <c r="C38" s="136" t="e">
        <f>'Riassuntivo mese'!#REF!</f>
        <v>#REF!</v>
      </c>
      <c r="D38" s="136" t="e">
        <f>'Riassuntivo mese'!#REF!</f>
        <v>#REF!</v>
      </c>
      <c r="E38" s="136" t="e">
        <f>'Riassuntivo mese'!#REF!</f>
        <v>#REF!</v>
      </c>
      <c r="F38" s="83" t="e">
        <f>'Riassuntivo mese'!#REF!</f>
        <v>#REF!</v>
      </c>
      <c r="G38" s="83" t="e">
        <f>'Riassuntivo mese'!#REF!</f>
        <v>#REF!</v>
      </c>
      <c r="H38" s="83" t="e">
        <f>'Riassuntivo mese'!#REF!</f>
        <v>#REF!</v>
      </c>
      <c r="J38" s="83">
        <f>IFERROR((VLOOKUP(Appoggio!$B$2,A38:H38,2,FALSE)),0)</f>
        <v>0</v>
      </c>
      <c r="K38" s="83">
        <f>IFERROR((VLOOKUP(Appoggio!$B$2,A38:H38,3,FALSE)),0)</f>
        <v>0</v>
      </c>
      <c r="L38" s="83">
        <f>IFERROR((VLOOKUP(Appoggio!$B$2,A38:H38,4,FALSE)),0)</f>
        <v>0</v>
      </c>
      <c r="M38" s="83">
        <f>IFERROR((VLOOKUP(Appoggio!$B$2,A38:H38,5,FALSE)),0)</f>
        <v>0</v>
      </c>
      <c r="N38" s="83">
        <f>IFERROR((VLOOKUP(Appoggio!$B$2,A38:H38,6,FALSE)),0)</f>
        <v>0</v>
      </c>
      <c r="O38" s="83">
        <f>IFERROR((VLOOKUP(Appoggio!$B$2,A38:H38,7,FALSE)),0)</f>
        <v>0</v>
      </c>
      <c r="P38" s="83">
        <f>IFERROR((VLOOKUP(Appoggio!$B$2,A38:H38,8,FALSE)),0)</f>
        <v>0</v>
      </c>
      <c r="R38" s="83">
        <f>IFERROR((VLOOKUP(Appoggio!$B$3,A38:H38,2,FALSE)),0)</f>
        <v>0</v>
      </c>
      <c r="S38" s="83">
        <f>IFERROR((VLOOKUP(Appoggio!$B$3,A38:H38,3,FALSE)),0)</f>
        <v>0</v>
      </c>
      <c r="T38" s="83">
        <f>IFERROR((VLOOKUP(Appoggio!$B$3,A38:H38,4,FALSE)),0)</f>
        <v>0</v>
      </c>
      <c r="U38" s="83">
        <f>IFERROR((VLOOKUP(Appoggio!$B$3,A38:H38,5,FALSE)),0)</f>
        <v>0</v>
      </c>
      <c r="V38" s="83">
        <f>IFERROR((VLOOKUP(Appoggio!$B$3,A38:H38,6,FALSE)),0)</f>
        <v>0</v>
      </c>
      <c r="W38" s="83">
        <f>IFERROR((VLOOKUP(Appoggio!$B$3,A38:H38,7,FALSE)),0)</f>
        <v>0</v>
      </c>
      <c r="X38" s="83">
        <f>IFERROR((VLOOKUP(Appoggio!$B$3,A38:H38,8,FALSE)),0)</f>
        <v>0</v>
      </c>
      <c r="Z38" s="83">
        <f>IFERROR((VLOOKUP(Appoggio!$B$4,A38:H38,2,FALSE)),0)</f>
        <v>0</v>
      </c>
      <c r="AA38" s="83">
        <f>IFERROR((VLOOKUP(Appoggio!$B$4,A38:H38,3,FALSE)),0)</f>
        <v>0</v>
      </c>
      <c r="AB38" s="83">
        <f>IFERROR((VLOOKUP(Appoggio!$B$4,A38:H38,4,FALSE)),0)</f>
        <v>0</v>
      </c>
      <c r="AC38" s="83">
        <f>IFERROR((VLOOKUP(Appoggio!$B$4,A38:H38,5,FALSE)),0)</f>
        <v>0</v>
      </c>
      <c r="AD38" s="83">
        <f>IFERROR((VLOOKUP(Appoggio!$B$4,A38:H38,6,FALSE)),0)</f>
        <v>0</v>
      </c>
      <c r="AE38" s="83">
        <f>IFERROR((VLOOKUP(Appoggio!$B$4,A38:H38,7,FALSE)),0)</f>
        <v>0</v>
      </c>
      <c r="AF38" s="83">
        <f>IFERROR((VLOOKUP(Appoggio!$B$4,A38:H38,8,FALSE)),0)</f>
        <v>0</v>
      </c>
      <c r="AH38" s="83">
        <f>IFERROR((VLOOKUP(Appoggio!$B$5,A38:H38,2,FALSE)),0)</f>
        <v>0</v>
      </c>
      <c r="AI38" s="83">
        <f>IFERROR((VLOOKUP(Appoggio!$B$5,A38:H38,3,FALSE)),0)</f>
        <v>0</v>
      </c>
      <c r="AJ38" s="83">
        <f>IFERROR((VLOOKUP(Appoggio!$B$5,A38:H38,4,FALSE)),0)</f>
        <v>0</v>
      </c>
      <c r="AK38" s="83">
        <f>IFERROR((VLOOKUP(Appoggio!$B$5,A38:H38,5,FALSE)),0)</f>
        <v>0</v>
      </c>
      <c r="AL38" s="83">
        <f>IFERROR((VLOOKUP(Appoggio!$B$5,A38:H38,6,FALSE)),0)</f>
        <v>0</v>
      </c>
      <c r="AM38" s="83">
        <f>IFERROR((VLOOKUP(Appoggio!$B$5,A38:H38,7,FALSE)),0)</f>
        <v>0</v>
      </c>
      <c r="AN38" s="83">
        <f>IFERROR((VLOOKUP(Appoggio!$B$5,A38:H38,8,FALSE)),0)</f>
        <v>0</v>
      </c>
    </row>
    <row r="39" spans="1:40" x14ac:dyDescent="0.2">
      <c r="A39" s="83" t="e">
        <f>'Riassuntivo mese'!#REF!</f>
        <v>#REF!</v>
      </c>
      <c r="B39" s="136" t="e">
        <f>'Riassuntivo mese'!#REF!</f>
        <v>#REF!</v>
      </c>
      <c r="C39" s="136" t="e">
        <f>'Riassuntivo mese'!#REF!</f>
        <v>#REF!</v>
      </c>
      <c r="D39" s="136" t="e">
        <f>'Riassuntivo mese'!#REF!</f>
        <v>#REF!</v>
      </c>
      <c r="E39" s="136" t="e">
        <f>'Riassuntivo mese'!#REF!</f>
        <v>#REF!</v>
      </c>
      <c r="F39" s="83" t="e">
        <f>'Riassuntivo mese'!#REF!</f>
        <v>#REF!</v>
      </c>
      <c r="G39" s="83" t="e">
        <f>'Riassuntivo mese'!#REF!</f>
        <v>#REF!</v>
      </c>
      <c r="H39" s="83" t="e">
        <f>'Riassuntivo mese'!#REF!</f>
        <v>#REF!</v>
      </c>
      <c r="J39" s="83">
        <f>IFERROR((VLOOKUP(Appoggio!$B$2,A39:H39,2,FALSE)),0)</f>
        <v>0</v>
      </c>
      <c r="K39" s="83">
        <f>IFERROR((VLOOKUP(Appoggio!$B$2,A39:H39,3,FALSE)),0)</f>
        <v>0</v>
      </c>
      <c r="L39" s="83">
        <f>IFERROR((VLOOKUP(Appoggio!$B$2,A39:H39,4,FALSE)),0)</f>
        <v>0</v>
      </c>
      <c r="M39" s="83">
        <f>IFERROR((VLOOKUP(Appoggio!$B$2,A39:H39,5,FALSE)),0)</f>
        <v>0</v>
      </c>
      <c r="N39" s="83">
        <f>IFERROR((VLOOKUP(Appoggio!$B$2,A39:H39,6,FALSE)),0)</f>
        <v>0</v>
      </c>
      <c r="O39" s="83">
        <f>IFERROR((VLOOKUP(Appoggio!$B$2,A39:H39,7,FALSE)),0)</f>
        <v>0</v>
      </c>
      <c r="P39" s="83">
        <f>IFERROR((VLOOKUP(Appoggio!$B$2,A39:H39,8,FALSE)),0)</f>
        <v>0</v>
      </c>
      <c r="R39" s="83">
        <f>IFERROR((VLOOKUP(Appoggio!$B$3,A39:H39,2,FALSE)),0)</f>
        <v>0</v>
      </c>
      <c r="S39" s="83">
        <f>IFERROR((VLOOKUP(Appoggio!$B$3,A39:H39,3,FALSE)),0)</f>
        <v>0</v>
      </c>
      <c r="T39" s="83">
        <f>IFERROR((VLOOKUP(Appoggio!$B$3,A39:H39,4,FALSE)),0)</f>
        <v>0</v>
      </c>
      <c r="U39" s="83">
        <f>IFERROR((VLOOKUP(Appoggio!$B$3,A39:H39,5,FALSE)),0)</f>
        <v>0</v>
      </c>
      <c r="V39" s="83">
        <f>IFERROR((VLOOKUP(Appoggio!$B$3,A39:H39,6,FALSE)),0)</f>
        <v>0</v>
      </c>
      <c r="W39" s="83">
        <f>IFERROR((VLOOKUP(Appoggio!$B$3,A39:H39,7,FALSE)),0)</f>
        <v>0</v>
      </c>
      <c r="X39" s="83">
        <f>IFERROR((VLOOKUP(Appoggio!$B$3,A39:H39,8,FALSE)),0)</f>
        <v>0</v>
      </c>
      <c r="Z39" s="83">
        <f>IFERROR((VLOOKUP(Appoggio!$B$4,A39:H39,2,FALSE)),0)</f>
        <v>0</v>
      </c>
      <c r="AA39" s="83">
        <f>IFERROR((VLOOKUP(Appoggio!$B$4,A39:H39,3,FALSE)),0)</f>
        <v>0</v>
      </c>
      <c r="AB39" s="83">
        <f>IFERROR((VLOOKUP(Appoggio!$B$4,A39:H39,4,FALSE)),0)</f>
        <v>0</v>
      </c>
      <c r="AC39" s="83">
        <f>IFERROR((VLOOKUP(Appoggio!$B$4,A39:H39,5,FALSE)),0)</f>
        <v>0</v>
      </c>
      <c r="AD39" s="83">
        <f>IFERROR((VLOOKUP(Appoggio!$B$4,A39:H39,6,FALSE)),0)</f>
        <v>0</v>
      </c>
      <c r="AE39" s="83">
        <f>IFERROR((VLOOKUP(Appoggio!$B$4,A39:H39,7,FALSE)),0)</f>
        <v>0</v>
      </c>
      <c r="AF39" s="83">
        <f>IFERROR((VLOOKUP(Appoggio!$B$4,A39:H39,8,FALSE)),0)</f>
        <v>0</v>
      </c>
      <c r="AH39" s="83">
        <f>IFERROR((VLOOKUP(Appoggio!$B$5,A39:H39,2,FALSE)),0)</f>
        <v>0</v>
      </c>
      <c r="AI39" s="83">
        <f>IFERROR((VLOOKUP(Appoggio!$B$5,A39:H39,3,FALSE)),0)</f>
        <v>0</v>
      </c>
      <c r="AJ39" s="83">
        <f>IFERROR((VLOOKUP(Appoggio!$B$5,A39:H39,4,FALSE)),0)</f>
        <v>0</v>
      </c>
      <c r="AK39" s="83">
        <f>IFERROR((VLOOKUP(Appoggio!$B$5,A39:H39,5,FALSE)),0)</f>
        <v>0</v>
      </c>
      <c r="AL39" s="83">
        <f>IFERROR((VLOOKUP(Appoggio!$B$5,A39:H39,6,FALSE)),0)</f>
        <v>0</v>
      </c>
      <c r="AM39" s="83">
        <f>IFERROR((VLOOKUP(Appoggio!$B$5,A39:H39,7,FALSE)),0)</f>
        <v>0</v>
      </c>
      <c r="AN39" s="83">
        <f>IFERROR((VLOOKUP(Appoggio!$B$5,A39:H39,8,FALSE)),0)</f>
        <v>0</v>
      </c>
    </row>
    <row r="40" spans="1:40" x14ac:dyDescent="0.2">
      <c r="A40" s="83" t="e">
        <f>'Riassuntivo mese'!#REF!</f>
        <v>#REF!</v>
      </c>
      <c r="B40" s="136" t="e">
        <f>'Riassuntivo mese'!#REF!</f>
        <v>#REF!</v>
      </c>
      <c r="C40" s="136" t="e">
        <f>'Riassuntivo mese'!#REF!</f>
        <v>#REF!</v>
      </c>
      <c r="D40" s="136" t="e">
        <f>'Riassuntivo mese'!#REF!</f>
        <v>#REF!</v>
      </c>
      <c r="E40" s="136" t="e">
        <f>'Riassuntivo mese'!#REF!</f>
        <v>#REF!</v>
      </c>
      <c r="F40" s="83" t="e">
        <f>'Riassuntivo mese'!#REF!</f>
        <v>#REF!</v>
      </c>
      <c r="G40" s="83" t="e">
        <f>'Riassuntivo mese'!#REF!</f>
        <v>#REF!</v>
      </c>
      <c r="H40" s="83" t="e">
        <f>'Riassuntivo mese'!#REF!</f>
        <v>#REF!</v>
      </c>
      <c r="J40" s="83">
        <f>IFERROR((VLOOKUP(Appoggio!$B$2,A40:H40,2,FALSE)),0)</f>
        <v>0</v>
      </c>
      <c r="K40" s="83">
        <f>IFERROR((VLOOKUP(Appoggio!$B$2,A40:H40,3,FALSE)),0)</f>
        <v>0</v>
      </c>
      <c r="L40" s="83">
        <f>IFERROR((VLOOKUP(Appoggio!$B$2,A40:H40,4,FALSE)),0)</f>
        <v>0</v>
      </c>
      <c r="M40" s="83">
        <f>IFERROR((VLOOKUP(Appoggio!$B$2,A40:H40,5,FALSE)),0)</f>
        <v>0</v>
      </c>
      <c r="N40" s="83">
        <f>IFERROR((VLOOKUP(Appoggio!$B$2,A40:H40,6,FALSE)),0)</f>
        <v>0</v>
      </c>
      <c r="O40" s="83">
        <f>IFERROR((VLOOKUP(Appoggio!$B$2,A40:H40,7,FALSE)),0)</f>
        <v>0</v>
      </c>
      <c r="P40" s="83">
        <f>IFERROR((VLOOKUP(Appoggio!$B$2,A40:H40,8,FALSE)),0)</f>
        <v>0</v>
      </c>
      <c r="R40" s="83">
        <f>IFERROR((VLOOKUP(Appoggio!$B$3,A40:H40,2,FALSE)),0)</f>
        <v>0</v>
      </c>
      <c r="S40" s="83">
        <f>IFERROR((VLOOKUP(Appoggio!$B$3,A40:H40,3,FALSE)),0)</f>
        <v>0</v>
      </c>
      <c r="T40" s="83">
        <f>IFERROR((VLOOKUP(Appoggio!$B$3,A40:H40,4,FALSE)),0)</f>
        <v>0</v>
      </c>
      <c r="U40" s="83">
        <f>IFERROR((VLOOKUP(Appoggio!$B$3,A40:H40,5,FALSE)),0)</f>
        <v>0</v>
      </c>
      <c r="V40" s="83">
        <f>IFERROR((VLOOKUP(Appoggio!$B$3,A40:H40,6,FALSE)),0)</f>
        <v>0</v>
      </c>
      <c r="W40" s="83">
        <f>IFERROR((VLOOKUP(Appoggio!$B$3,A40:H40,7,FALSE)),0)</f>
        <v>0</v>
      </c>
      <c r="X40" s="83">
        <f>IFERROR((VLOOKUP(Appoggio!$B$3,A40:H40,8,FALSE)),0)</f>
        <v>0</v>
      </c>
      <c r="Z40" s="83">
        <f>IFERROR((VLOOKUP(Appoggio!$B$4,A40:H40,2,FALSE)),0)</f>
        <v>0</v>
      </c>
      <c r="AA40" s="83">
        <f>IFERROR((VLOOKUP(Appoggio!$B$4,A40:H40,3,FALSE)),0)</f>
        <v>0</v>
      </c>
      <c r="AB40" s="83">
        <f>IFERROR((VLOOKUP(Appoggio!$B$4,A40:H40,4,FALSE)),0)</f>
        <v>0</v>
      </c>
      <c r="AC40" s="83">
        <f>IFERROR((VLOOKUP(Appoggio!$B$4,A40:H40,5,FALSE)),0)</f>
        <v>0</v>
      </c>
      <c r="AD40" s="83">
        <f>IFERROR((VLOOKUP(Appoggio!$B$4,A40:H40,6,FALSE)),0)</f>
        <v>0</v>
      </c>
      <c r="AE40" s="83">
        <f>IFERROR((VLOOKUP(Appoggio!$B$4,A40:H40,7,FALSE)),0)</f>
        <v>0</v>
      </c>
      <c r="AF40" s="83">
        <f>IFERROR((VLOOKUP(Appoggio!$B$4,A40:H40,8,FALSE)),0)</f>
        <v>0</v>
      </c>
      <c r="AH40" s="83">
        <f>IFERROR((VLOOKUP(Appoggio!$B$5,A40:H40,2,FALSE)),0)</f>
        <v>0</v>
      </c>
      <c r="AI40" s="83">
        <f>IFERROR((VLOOKUP(Appoggio!$B$5,A40:H40,3,FALSE)),0)</f>
        <v>0</v>
      </c>
      <c r="AJ40" s="83">
        <f>IFERROR((VLOOKUP(Appoggio!$B$5,A40:H40,4,FALSE)),0)</f>
        <v>0</v>
      </c>
      <c r="AK40" s="83">
        <f>IFERROR((VLOOKUP(Appoggio!$B$5,A40:H40,5,FALSE)),0)</f>
        <v>0</v>
      </c>
      <c r="AL40" s="83">
        <f>IFERROR((VLOOKUP(Appoggio!$B$5,A40:H40,6,FALSE)),0)</f>
        <v>0</v>
      </c>
      <c r="AM40" s="83">
        <f>IFERROR((VLOOKUP(Appoggio!$B$5,A40:H40,7,FALSE)),0)</f>
        <v>0</v>
      </c>
      <c r="AN40" s="83">
        <f>IFERROR((VLOOKUP(Appoggio!$B$5,A40:H40,8,FALSE)),0)</f>
        <v>0</v>
      </c>
    </row>
    <row r="41" spans="1:40" x14ac:dyDescent="0.2">
      <c r="A41" s="83" t="e">
        <f>'Riassuntivo mese'!#REF!</f>
        <v>#REF!</v>
      </c>
      <c r="B41" s="136" t="e">
        <f>'Riassuntivo mese'!#REF!</f>
        <v>#REF!</v>
      </c>
      <c r="C41" s="136" t="e">
        <f>'Riassuntivo mese'!#REF!</f>
        <v>#REF!</v>
      </c>
      <c r="D41" s="136" t="e">
        <f>'Riassuntivo mese'!#REF!</f>
        <v>#REF!</v>
      </c>
      <c r="E41" s="136" t="e">
        <f>'Riassuntivo mese'!#REF!</f>
        <v>#REF!</v>
      </c>
      <c r="F41" s="83" t="e">
        <f>'Riassuntivo mese'!#REF!</f>
        <v>#REF!</v>
      </c>
      <c r="G41" s="83" t="e">
        <f>'Riassuntivo mese'!#REF!</f>
        <v>#REF!</v>
      </c>
      <c r="H41" s="83" t="e">
        <f>'Riassuntivo mese'!#REF!</f>
        <v>#REF!</v>
      </c>
      <c r="J41" s="83">
        <f>IFERROR((VLOOKUP(Appoggio!$B$2,A41:H41,2,FALSE)),0)</f>
        <v>0</v>
      </c>
      <c r="K41" s="83">
        <f>IFERROR((VLOOKUP(Appoggio!$B$2,A41:H41,3,FALSE)),0)</f>
        <v>0</v>
      </c>
      <c r="L41" s="83">
        <f>IFERROR((VLOOKUP(Appoggio!$B$2,A41:H41,4,FALSE)),0)</f>
        <v>0</v>
      </c>
      <c r="M41" s="83">
        <f>IFERROR((VLOOKUP(Appoggio!$B$2,A41:H41,5,FALSE)),0)</f>
        <v>0</v>
      </c>
      <c r="N41" s="83">
        <f>IFERROR((VLOOKUP(Appoggio!$B$2,A41:H41,6,FALSE)),0)</f>
        <v>0</v>
      </c>
      <c r="O41" s="83">
        <f>IFERROR((VLOOKUP(Appoggio!$B$2,A41:H41,7,FALSE)),0)</f>
        <v>0</v>
      </c>
      <c r="P41" s="83">
        <f>IFERROR((VLOOKUP(Appoggio!$B$2,A41:H41,8,FALSE)),0)</f>
        <v>0</v>
      </c>
      <c r="R41" s="83">
        <f>IFERROR((VLOOKUP(Appoggio!$B$3,A41:H41,2,FALSE)),0)</f>
        <v>0</v>
      </c>
      <c r="S41" s="83">
        <f>IFERROR((VLOOKUP(Appoggio!$B$3,A41:H41,3,FALSE)),0)</f>
        <v>0</v>
      </c>
      <c r="T41" s="83">
        <f>IFERROR((VLOOKUP(Appoggio!$B$3,A41:H41,4,FALSE)),0)</f>
        <v>0</v>
      </c>
      <c r="U41" s="83">
        <f>IFERROR((VLOOKUP(Appoggio!$B$3,A41:H41,5,FALSE)),0)</f>
        <v>0</v>
      </c>
      <c r="V41" s="83">
        <f>IFERROR((VLOOKUP(Appoggio!$B$3,A41:H41,6,FALSE)),0)</f>
        <v>0</v>
      </c>
      <c r="W41" s="83">
        <f>IFERROR((VLOOKUP(Appoggio!$B$3,A41:H41,7,FALSE)),0)</f>
        <v>0</v>
      </c>
      <c r="X41" s="83">
        <f>IFERROR((VLOOKUP(Appoggio!$B$3,A41:H41,8,FALSE)),0)</f>
        <v>0</v>
      </c>
      <c r="Z41" s="83">
        <f>IFERROR((VLOOKUP(Appoggio!$B$4,A41:H41,2,FALSE)),0)</f>
        <v>0</v>
      </c>
      <c r="AA41" s="83">
        <f>IFERROR((VLOOKUP(Appoggio!$B$4,A41:H41,3,FALSE)),0)</f>
        <v>0</v>
      </c>
      <c r="AB41" s="83">
        <f>IFERROR((VLOOKUP(Appoggio!$B$4,A41:H41,4,FALSE)),0)</f>
        <v>0</v>
      </c>
      <c r="AC41" s="83">
        <f>IFERROR((VLOOKUP(Appoggio!$B$4,A41:H41,5,FALSE)),0)</f>
        <v>0</v>
      </c>
      <c r="AD41" s="83">
        <f>IFERROR((VLOOKUP(Appoggio!$B$4,A41:H41,6,FALSE)),0)</f>
        <v>0</v>
      </c>
      <c r="AE41" s="83">
        <f>IFERROR((VLOOKUP(Appoggio!$B$4,A41:H41,7,FALSE)),0)</f>
        <v>0</v>
      </c>
      <c r="AF41" s="83">
        <f>IFERROR((VLOOKUP(Appoggio!$B$4,A41:H41,8,FALSE)),0)</f>
        <v>0</v>
      </c>
      <c r="AH41" s="83">
        <f>IFERROR((VLOOKUP(Appoggio!$B$5,A41:H41,2,FALSE)),0)</f>
        <v>0</v>
      </c>
      <c r="AI41" s="83">
        <f>IFERROR((VLOOKUP(Appoggio!$B$5,A41:H41,3,FALSE)),0)</f>
        <v>0</v>
      </c>
      <c r="AJ41" s="83">
        <f>IFERROR((VLOOKUP(Appoggio!$B$5,A41:H41,4,FALSE)),0)</f>
        <v>0</v>
      </c>
      <c r="AK41" s="83">
        <f>IFERROR((VLOOKUP(Appoggio!$B$5,A41:H41,5,FALSE)),0)</f>
        <v>0</v>
      </c>
      <c r="AL41" s="83">
        <f>IFERROR((VLOOKUP(Appoggio!$B$5,A41:H41,6,FALSE)),0)</f>
        <v>0</v>
      </c>
      <c r="AM41" s="83">
        <f>IFERROR((VLOOKUP(Appoggio!$B$5,A41:H41,7,FALSE)),0)</f>
        <v>0</v>
      </c>
      <c r="AN41" s="83">
        <f>IFERROR((VLOOKUP(Appoggio!$B$5,A41:H41,8,FALSE)),0)</f>
        <v>0</v>
      </c>
    </row>
    <row r="42" spans="1:40" x14ac:dyDescent="0.2">
      <c r="A42" s="83" t="e">
        <f>'Riassuntivo mese'!#REF!</f>
        <v>#REF!</v>
      </c>
      <c r="B42" s="136" t="e">
        <f>'Riassuntivo mese'!#REF!</f>
        <v>#REF!</v>
      </c>
      <c r="C42" s="136" t="e">
        <f>'Riassuntivo mese'!#REF!</f>
        <v>#REF!</v>
      </c>
      <c r="D42" s="136" t="e">
        <f>'Riassuntivo mese'!#REF!</f>
        <v>#REF!</v>
      </c>
      <c r="E42" s="136" t="e">
        <f>'Riassuntivo mese'!#REF!</f>
        <v>#REF!</v>
      </c>
      <c r="F42" s="83" t="e">
        <f>'Riassuntivo mese'!#REF!</f>
        <v>#REF!</v>
      </c>
      <c r="G42" s="83" t="e">
        <f>'Riassuntivo mese'!#REF!</f>
        <v>#REF!</v>
      </c>
      <c r="H42" s="83" t="e">
        <f>'Riassuntivo mese'!#REF!</f>
        <v>#REF!</v>
      </c>
      <c r="J42" s="83">
        <f>IFERROR((VLOOKUP(Appoggio!$B$2,A42:H42,2,FALSE)),0)</f>
        <v>0</v>
      </c>
      <c r="K42" s="83">
        <f>IFERROR((VLOOKUP(Appoggio!$B$2,A42:H42,3,FALSE)),0)</f>
        <v>0</v>
      </c>
      <c r="L42" s="83">
        <f>IFERROR((VLOOKUP(Appoggio!$B$2,A42:H42,4,FALSE)),0)</f>
        <v>0</v>
      </c>
      <c r="M42" s="83">
        <f>IFERROR((VLOOKUP(Appoggio!$B$2,A42:H42,5,FALSE)),0)</f>
        <v>0</v>
      </c>
      <c r="N42" s="83">
        <f>IFERROR((VLOOKUP(Appoggio!$B$2,A42:H42,6,FALSE)),0)</f>
        <v>0</v>
      </c>
      <c r="O42" s="83">
        <f>IFERROR((VLOOKUP(Appoggio!$B$2,A42:H42,7,FALSE)),0)</f>
        <v>0</v>
      </c>
      <c r="P42" s="83">
        <f>IFERROR((VLOOKUP(Appoggio!$B$2,A42:H42,8,FALSE)),0)</f>
        <v>0</v>
      </c>
      <c r="R42" s="83">
        <f>IFERROR((VLOOKUP(Appoggio!$B$3,A42:H42,2,FALSE)),0)</f>
        <v>0</v>
      </c>
      <c r="S42" s="83">
        <f>IFERROR((VLOOKUP(Appoggio!$B$3,A42:H42,3,FALSE)),0)</f>
        <v>0</v>
      </c>
      <c r="T42" s="83">
        <f>IFERROR((VLOOKUP(Appoggio!$B$3,A42:H42,4,FALSE)),0)</f>
        <v>0</v>
      </c>
      <c r="U42" s="83">
        <f>IFERROR((VLOOKUP(Appoggio!$B$3,A42:H42,5,FALSE)),0)</f>
        <v>0</v>
      </c>
      <c r="V42" s="83">
        <f>IFERROR((VLOOKUP(Appoggio!$B$3,A42:H42,6,FALSE)),0)</f>
        <v>0</v>
      </c>
      <c r="W42" s="83">
        <f>IFERROR((VLOOKUP(Appoggio!$B$3,A42:H42,7,FALSE)),0)</f>
        <v>0</v>
      </c>
      <c r="X42" s="83">
        <f>IFERROR((VLOOKUP(Appoggio!$B$3,A42:H42,8,FALSE)),0)</f>
        <v>0</v>
      </c>
      <c r="Z42" s="83">
        <f>IFERROR((VLOOKUP(Appoggio!$B$4,A42:H42,2,FALSE)),0)</f>
        <v>0</v>
      </c>
      <c r="AA42" s="83">
        <f>IFERROR((VLOOKUP(Appoggio!$B$4,A42:H42,3,FALSE)),0)</f>
        <v>0</v>
      </c>
      <c r="AB42" s="83">
        <f>IFERROR((VLOOKUP(Appoggio!$B$4,A42:H42,4,FALSE)),0)</f>
        <v>0</v>
      </c>
      <c r="AC42" s="83">
        <f>IFERROR((VLOOKUP(Appoggio!$B$4,A42:H42,5,FALSE)),0)</f>
        <v>0</v>
      </c>
      <c r="AD42" s="83">
        <f>IFERROR((VLOOKUP(Appoggio!$B$4,A42:H42,6,FALSE)),0)</f>
        <v>0</v>
      </c>
      <c r="AE42" s="83">
        <f>IFERROR((VLOOKUP(Appoggio!$B$4,A42:H42,7,FALSE)),0)</f>
        <v>0</v>
      </c>
      <c r="AF42" s="83">
        <f>IFERROR((VLOOKUP(Appoggio!$B$4,A42:H42,8,FALSE)),0)</f>
        <v>0</v>
      </c>
      <c r="AH42" s="83">
        <f>IFERROR((VLOOKUP(Appoggio!$B$5,A42:H42,2,FALSE)),0)</f>
        <v>0</v>
      </c>
      <c r="AI42" s="83">
        <f>IFERROR((VLOOKUP(Appoggio!$B$5,A42:H42,3,FALSE)),0)</f>
        <v>0</v>
      </c>
      <c r="AJ42" s="83">
        <f>IFERROR((VLOOKUP(Appoggio!$B$5,A42:H42,4,FALSE)),0)</f>
        <v>0</v>
      </c>
      <c r="AK42" s="83">
        <f>IFERROR((VLOOKUP(Appoggio!$B$5,A42:H42,5,FALSE)),0)</f>
        <v>0</v>
      </c>
      <c r="AL42" s="83">
        <f>IFERROR((VLOOKUP(Appoggio!$B$5,A42:H42,6,FALSE)),0)</f>
        <v>0</v>
      </c>
      <c r="AM42" s="83">
        <f>IFERROR((VLOOKUP(Appoggio!$B$5,A42:H42,7,FALSE)),0)</f>
        <v>0</v>
      </c>
      <c r="AN42" s="83">
        <f>IFERROR((VLOOKUP(Appoggio!$B$5,A42:H42,8,FALSE)),0)</f>
        <v>0</v>
      </c>
    </row>
    <row r="43" spans="1:40" x14ac:dyDescent="0.2">
      <c r="A43" s="83" t="e">
        <f>'Riassuntivo mese'!#REF!</f>
        <v>#REF!</v>
      </c>
      <c r="B43" s="136" t="e">
        <f>'Riassuntivo mese'!#REF!</f>
        <v>#REF!</v>
      </c>
      <c r="C43" s="136" t="e">
        <f>'Riassuntivo mese'!#REF!</f>
        <v>#REF!</v>
      </c>
      <c r="D43" s="136" t="e">
        <f>'Riassuntivo mese'!#REF!</f>
        <v>#REF!</v>
      </c>
      <c r="E43" s="136" t="e">
        <f>'Riassuntivo mese'!#REF!</f>
        <v>#REF!</v>
      </c>
      <c r="F43" s="83" t="e">
        <f>'Riassuntivo mese'!#REF!</f>
        <v>#REF!</v>
      </c>
      <c r="G43" s="83" t="e">
        <f>'Riassuntivo mese'!#REF!</f>
        <v>#REF!</v>
      </c>
      <c r="H43" s="83" t="e">
        <f>'Riassuntivo mese'!#REF!</f>
        <v>#REF!</v>
      </c>
      <c r="J43" s="83">
        <f>IFERROR((VLOOKUP(Appoggio!$B$2,A43:H43,2,FALSE)),0)</f>
        <v>0</v>
      </c>
      <c r="K43" s="83">
        <f>IFERROR((VLOOKUP(Appoggio!$B$2,A43:H43,3,FALSE)),0)</f>
        <v>0</v>
      </c>
      <c r="L43" s="83">
        <f>IFERROR((VLOOKUP(Appoggio!$B$2,A43:H43,4,FALSE)),0)</f>
        <v>0</v>
      </c>
      <c r="M43" s="83">
        <f>IFERROR((VLOOKUP(Appoggio!$B$2,A43:H43,5,FALSE)),0)</f>
        <v>0</v>
      </c>
      <c r="N43" s="83">
        <f>IFERROR((VLOOKUP(Appoggio!$B$2,A43:H43,6,FALSE)),0)</f>
        <v>0</v>
      </c>
      <c r="O43" s="83">
        <f>IFERROR((VLOOKUP(Appoggio!$B$2,A43:H43,7,FALSE)),0)</f>
        <v>0</v>
      </c>
      <c r="P43" s="83">
        <f>IFERROR((VLOOKUP(Appoggio!$B$2,A43:H43,8,FALSE)),0)</f>
        <v>0</v>
      </c>
      <c r="R43" s="83">
        <f>IFERROR((VLOOKUP(Appoggio!$B$3,A43:H43,2,FALSE)),0)</f>
        <v>0</v>
      </c>
      <c r="S43" s="83">
        <f>IFERROR((VLOOKUP(Appoggio!$B$3,A43:H43,3,FALSE)),0)</f>
        <v>0</v>
      </c>
      <c r="T43" s="83">
        <f>IFERROR((VLOOKUP(Appoggio!$B$3,A43:H43,4,FALSE)),0)</f>
        <v>0</v>
      </c>
      <c r="U43" s="83">
        <f>IFERROR((VLOOKUP(Appoggio!$B$3,A43:H43,5,FALSE)),0)</f>
        <v>0</v>
      </c>
      <c r="V43" s="83">
        <f>IFERROR((VLOOKUP(Appoggio!$B$3,A43:H43,6,FALSE)),0)</f>
        <v>0</v>
      </c>
      <c r="W43" s="83">
        <f>IFERROR((VLOOKUP(Appoggio!$B$3,A43:H43,7,FALSE)),0)</f>
        <v>0</v>
      </c>
      <c r="X43" s="83">
        <f>IFERROR((VLOOKUP(Appoggio!$B$3,A43:H43,8,FALSE)),0)</f>
        <v>0</v>
      </c>
      <c r="Z43" s="83">
        <f>IFERROR((VLOOKUP(Appoggio!$B$4,A43:H43,2,FALSE)),0)</f>
        <v>0</v>
      </c>
      <c r="AA43" s="83">
        <f>IFERROR((VLOOKUP(Appoggio!$B$4,A43:H43,3,FALSE)),0)</f>
        <v>0</v>
      </c>
      <c r="AB43" s="83">
        <f>IFERROR((VLOOKUP(Appoggio!$B$4,A43:H43,4,FALSE)),0)</f>
        <v>0</v>
      </c>
      <c r="AC43" s="83">
        <f>IFERROR((VLOOKUP(Appoggio!$B$4,A43:H43,5,FALSE)),0)</f>
        <v>0</v>
      </c>
      <c r="AD43" s="83">
        <f>IFERROR((VLOOKUP(Appoggio!$B$4,A43:H43,6,FALSE)),0)</f>
        <v>0</v>
      </c>
      <c r="AE43" s="83">
        <f>IFERROR((VLOOKUP(Appoggio!$B$4,A43:H43,7,FALSE)),0)</f>
        <v>0</v>
      </c>
      <c r="AF43" s="83">
        <f>IFERROR((VLOOKUP(Appoggio!$B$4,A43:H43,8,FALSE)),0)</f>
        <v>0</v>
      </c>
      <c r="AH43" s="83">
        <f>IFERROR((VLOOKUP(Appoggio!$B$5,A43:H43,2,FALSE)),0)</f>
        <v>0</v>
      </c>
      <c r="AI43" s="83">
        <f>IFERROR((VLOOKUP(Appoggio!$B$5,A43:H43,3,FALSE)),0)</f>
        <v>0</v>
      </c>
      <c r="AJ43" s="83">
        <f>IFERROR((VLOOKUP(Appoggio!$B$5,A43:H43,4,FALSE)),0)</f>
        <v>0</v>
      </c>
      <c r="AK43" s="83">
        <f>IFERROR((VLOOKUP(Appoggio!$B$5,A43:H43,5,FALSE)),0)</f>
        <v>0</v>
      </c>
      <c r="AL43" s="83">
        <f>IFERROR((VLOOKUP(Appoggio!$B$5,A43:H43,6,FALSE)),0)</f>
        <v>0</v>
      </c>
      <c r="AM43" s="83">
        <f>IFERROR((VLOOKUP(Appoggio!$B$5,A43:H43,7,FALSE)),0)</f>
        <v>0</v>
      </c>
      <c r="AN43" s="83">
        <f>IFERROR((VLOOKUP(Appoggio!$B$5,A43:H43,8,FALSE)),0)</f>
        <v>0</v>
      </c>
    </row>
    <row r="44" spans="1:40" x14ac:dyDescent="0.2">
      <c r="A44" s="83" t="e">
        <f>'Riassuntivo mese'!#REF!</f>
        <v>#REF!</v>
      </c>
      <c r="B44" s="136" t="e">
        <f>'Riassuntivo mese'!#REF!</f>
        <v>#REF!</v>
      </c>
      <c r="C44" s="136" t="e">
        <f>'Riassuntivo mese'!#REF!</f>
        <v>#REF!</v>
      </c>
      <c r="D44" s="136" t="e">
        <f>'Riassuntivo mese'!#REF!</f>
        <v>#REF!</v>
      </c>
      <c r="E44" s="136" t="e">
        <f>'Riassuntivo mese'!#REF!</f>
        <v>#REF!</v>
      </c>
      <c r="F44" s="83" t="e">
        <f>'Riassuntivo mese'!#REF!</f>
        <v>#REF!</v>
      </c>
      <c r="G44" s="83" t="e">
        <f>'Riassuntivo mese'!#REF!</f>
        <v>#REF!</v>
      </c>
      <c r="H44" s="83" t="e">
        <f>'Riassuntivo mese'!#REF!</f>
        <v>#REF!</v>
      </c>
      <c r="J44" s="83">
        <f>IFERROR((VLOOKUP(Appoggio!$B$2,A44:H44,2,FALSE)),0)</f>
        <v>0</v>
      </c>
      <c r="K44" s="83">
        <f>IFERROR((VLOOKUP(Appoggio!$B$2,A44:H44,3,FALSE)),0)</f>
        <v>0</v>
      </c>
      <c r="L44" s="83">
        <f>IFERROR((VLOOKUP(Appoggio!$B$2,A44:H44,4,FALSE)),0)</f>
        <v>0</v>
      </c>
      <c r="M44" s="83">
        <f>IFERROR((VLOOKUP(Appoggio!$B$2,A44:H44,5,FALSE)),0)</f>
        <v>0</v>
      </c>
      <c r="N44" s="83">
        <f>IFERROR((VLOOKUP(Appoggio!$B$2,A44:H44,6,FALSE)),0)</f>
        <v>0</v>
      </c>
      <c r="O44" s="83">
        <f>IFERROR((VLOOKUP(Appoggio!$B$2,A44:H44,7,FALSE)),0)</f>
        <v>0</v>
      </c>
      <c r="P44" s="83">
        <f>IFERROR((VLOOKUP(Appoggio!$B$2,A44:H44,8,FALSE)),0)</f>
        <v>0</v>
      </c>
      <c r="R44" s="83">
        <f>IFERROR((VLOOKUP(Appoggio!$B$3,A44:H44,2,FALSE)),0)</f>
        <v>0</v>
      </c>
      <c r="S44" s="83">
        <f>IFERROR((VLOOKUP(Appoggio!$B$3,A44:H44,3,FALSE)),0)</f>
        <v>0</v>
      </c>
      <c r="T44" s="83">
        <f>IFERROR((VLOOKUP(Appoggio!$B$3,A44:H44,4,FALSE)),0)</f>
        <v>0</v>
      </c>
      <c r="U44" s="83">
        <f>IFERROR((VLOOKUP(Appoggio!$B$3,A44:H44,5,FALSE)),0)</f>
        <v>0</v>
      </c>
      <c r="V44" s="83">
        <f>IFERROR((VLOOKUP(Appoggio!$B$3,A44:H44,6,FALSE)),0)</f>
        <v>0</v>
      </c>
      <c r="W44" s="83">
        <f>IFERROR((VLOOKUP(Appoggio!$B$3,A44:H44,7,FALSE)),0)</f>
        <v>0</v>
      </c>
      <c r="X44" s="83">
        <f>IFERROR((VLOOKUP(Appoggio!$B$3,A44:H44,8,FALSE)),0)</f>
        <v>0</v>
      </c>
      <c r="Z44" s="83">
        <f>IFERROR((VLOOKUP(Appoggio!$B$4,A44:H44,2,FALSE)),0)</f>
        <v>0</v>
      </c>
      <c r="AA44" s="83">
        <f>IFERROR((VLOOKUP(Appoggio!$B$4,A44:H44,3,FALSE)),0)</f>
        <v>0</v>
      </c>
      <c r="AB44" s="83">
        <f>IFERROR((VLOOKUP(Appoggio!$B$4,A44:H44,4,FALSE)),0)</f>
        <v>0</v>
      </c>
      <c r="AC44" s="83">
        <f>IFERROR((VLOOKUP(Appoggio!$B$4,A44:H44,5,FALSE)),0)</f>
        <v>0</v>
      </c>
      <c r="AD44" s="83">
        <f>IFERROR((VLOOKUP(Appoggio!$B$4,A44:H44,6,FALSE)),0)</f>
        <v>0</v>
      </c>
      <c r="AE44" s="83">
        <f>IFERROR((VLOOKUP(Appoggio!$B$4,A44:H44,7,FALSE)),0)</f>
        <v>0</v>
      </c>
      <c r="AF44" s="83">
        <f>IFERROR((VLOOKUP(Appoggio!$B$4,A44:H44,8,FALSE)),0)</f>
        <v>0</v>
      </c>
      <c r="AH44" s="83">
        <f>IFERROR((VLOOKUP(Appoggio!$B$5,A44:H44,2,FALSE)),0)</f>
        <v>0</v>
      </c>
      <c r="AI44" s="83">
        <f>IFERROR((VLOOKUP(Appoggio!$B$5,A44:H44,3,FALSE)),0)</f>
        <v>0</v>
      </c>
      <c r="AJ44" s="83">
        <f>IFERROR((VLOOKUP(Appoggio!$B$5,A44:H44,4,FALSE)),0)</f>
        <v>0</v>
      </c>
      <c r="AK44" s="83">
        <f>IFERROR((VLOOKUP(Appoggio!$B$5,A44:H44,5,FALSE)),0)</f>
        <v>0</v>
      </c>
      <c r="AL44" s="83">
        <f>IFERROR((VLOOKUP(Appoggio!$B$5,A44:H44,6,FALSE)),0)</f>
        <v>0</v>
      </c>
      <c r="AM44" s="83">
        <f>IFERROR((VLOOKUP(Appoggio!$B$5,A44:H44,7,FALSE)),0)</f>
        <v>0</v>
      </c>
      <c r="AN44" s="83">
        <f>IFERROR((VLOOKUP(Appoggio!$B$5,A44:H44,8,FALSE)),0)</f>
        <v>0</v>
      </c>
    </row>
    <row r="45" spans="1:40" x14ac:dyDescent="0.2">
      <c r="A45" s="83" t="e">
        <f>'Riassuntivo mese'!#REF!</f>
        <v>#REF!</v>
      </c>
      <c r="B45" s="136" t="e">
        <f>'Riassuntivo mese'!#REF!</f>
        <v>#REF!</v>
      </c>
      <c r="C45" s="136" t="e">
        <f>'Riassuntivo mese'!#REF!</f>
        <v>#REF!</v>
      </c>
      <c r="D45" s="136" t="e">
        <f>'Riassuntivo mese'!#REF!</f>
        <v>#REF!</v>
      </c>
      <c r="E45" s="136" t="e">
        <f>'Riassuntivo mese'!#REF!</f>
        <v>#REF!</v>
      </c>
      <c r="F45" s="83" t="e">
        <f>'Riassuntivo mese'!#REF!</f>
        <v>#REF!</v>
      </c>
      <c r="G45" s="83" t="e">
        <f>'Riassuntivo mese'!#REF!</f>
        <v>#REF!</v>
      </c>
      <c r="H45" s="83" t="e">
        <f>'Riassuntivo mese'!#REF!</f>
        <v>#REF!</v>
      </c>
      <c r="J45" s="83">
        <f>IFERROR((VLOOKUP(Appoggio!$B$2,A45:H45,2,FALSE)),0)</f>
        <v>0</v>
      </c>
      <c r="K45" s="83">
        <f>IFERROR((VLOOKUP(Appoggio!$B$2,A45:H45,3,FALSE)),0)</f>
        <v>0</v>
      </c>
      <c r="L45" s="83">
        <f>IFERROR((VLOOKUP(Appoggio!$B$2,A45:H45,4,FALSE)),0)</f>
        <v>0</v>
      </c>
      <c r="M45" s="83">
        <f>IFERROR((VLOOKUP(Appoggio!$B$2,A45:H45,5,FALSE)),0)</f>
        <v>0</v>
      </c>
      <c r="N45" s="83">
        <f>IFERROR((VLOOKUP(Appoggio!$B$2,A45:H45,6,FALSE)),0)</f>
        <v>0</v>
      </c>
      <c r="O45" s="83">
        <f>IFERROR((VLOOKUP(Appoggio!$B$2,A45:H45,7,FALSE)),0)</f>
        <v>0</v>
      </c>
      <c r="P45" s="83">
        <f>IFERROR((VLOOKUP(Appoggio!$B$2,A45:H45,8,FALSE)),0)</f>
        <v>0</v>
      </c>
      <c r="R45" s="83">
        <f>IFERROR((VLOOKUP(Appoggio!$B$3,A45:H45,2,FALSE)),0)</f>
        <v>0</v>
      </c>
      <c r="S45" s="83">
        <f>IFERROR((VLOOKUP(Appoggio!$B$3,A45:H45,3,FALSE)),0)</f>
        <v>0</v>
      </c>
      <c r="T45" s="83">
        <f>IFERROR((VLOOKUP(Appoggio!$B$3,A45:H45,4,FALSE)),0)</f>
        <v>0</v>
      </c>
      <c r="U45" s="83">
        <f>IFERROR((VLOOKUP(Appoggio!$B$3,A45:H45,5,FALSE)),0)</f>
        <v>0</v>
      </c>
      <c r="V45" s="83">
        <f>IFERROR((VLOOKUP(Appoggio!$B$3,A45:H45,6,FALSE)),0)</f>
        <v>0</v>
      </c>
      <c r="W45" s="83">
        <f>IFERROR((VLOOKUP(Appoggio!$B$3,A45:H45,7,FALSE)),0)</f>
        <v>0</v>
      </c>
      <c r="X45" s="83">
        <f>IFERROR((VLOOKUP(Appoggio!$B$3,A45:H45,8,FALSE)),0)</f>
        <v>0</v>
      </c>
      <c r="Z45" s="83">
        <f>IFERROR((VLOOKUP(Appoggio!$B$4,A45:H45,2,FALSE)),0)</f>
        <v>0</v>
      </c>
      <c r="AA45" s="83">
        <f>IFERROR((VLOOKUP(Appoggio!$B$4,A45:H45,3,FALSE)),0)</f>
        <v>0</v>
      </c>
      <c r="AB45" s="83">
        <f>IFERROR((VLOOKUP(Appoggio!$B$4,A45:H45,4,FALSE)),0)</f>
        <v>0</v>
      </c>
      <c r="AC45" s="83">
        <f>IFERROR((VLOOKUP(Appoggio!$B$4,A45:H45,5,FALSE)),0)</f>
        <v>0</v>
      </c>
      <c r="AD45" s="83">
        <f>IFERROR((VLOOKUP(Appoggio!$B$4,A45:H45,6,FALSE)),0)</f>
        <v>0</v>
      </c>
      <c r="AE45" s="83">
        <f>IFERROR((VLOOKUP(Appoggio!$B$4,A45:H45,7,FALSE)),0)</f>
        <v>0</v>
      </c>
      <c r="AF45" s="83">
        <f>IFERROR((VLOOKUP(Appoggio!$B$4,A45:H45,8,FALSE)),0)</f>
        <v>0</v>
      </c>
      <c r="AH45" s="83">
        <f>IFERROR((VLOOKUP(Appoggio!$B$5,A45:H45,2,FALSE)),0)</f>
        <v>0</v>
      </c>
      <c r="AI45" s="83">
        <f>IFERROR((VLOOKUP(Appoggio!$B$5,A45:H45,3,FALSE)),0)</f>
        <v>0</v>
      </c>
      <c r="AJ45" s="83">
        <f>IFERROR((VLOOKUP(Appoggio!$B$5,A45:H45,4,FALSE)),0)</f>
        <v>0</v>
      </c>
      <c r="AK45" s="83">
        <f>IFERROR((VLOOKUP(Appoggio!$B$5,A45:H45,5,FALSE)),0)</f>
        <v>0</v>
      </c>
      <c r="AL45" s="83">
        <f>IFERROR((VLOOKUP(Appoggio!$B$5,A45:H45,6,FALSE)),0)</f>
        <v>0</v>
      </c>
      <c r="AM45" s="83">
        <f>IFERROR((VLOOKUP(Appoggio!$B$5,A45:H45,7,FALSE)),0)</f>
        <v>0</v>
      </c>
      <c r="AN45" s="83">
        <f>IFERROR((VLOOKUP(Appoggio!$B$5,A45:H45,8,FALSE)),0)</f>
        <v>0</v>
      </c>
    </row>
    <row r="46" spans="1:40" x14ac:dyDescent="0.2">
      <c r="A46" s="83" t="e">
        <f>'Riassuntivo mese'!#REF!</f>
        <v>#REF!</v>
      </c>
      <c r="B46" s="83" t="e">
        <f>'Riassuntivo mese'!#REF!</f>
        <v>#REF!</v>
      </c>
      <c r="C46" s="83" t="e">
        <f>'Riassuntivo mese'!#REF!</f>
        <v>#REF!</v>
      </c>
      <c r="D46" s="83" t="e">
        <f>'Riassuntivo mese'!#REF!</f>
        <v>#REF!</v>
      </c>
      <c r="E46" s="83" t="e">
        <f>'Riassuntivo mese'!#REF!</f>
        <v>#REF!</v>
      </c>
      <c r="F46" s="83" t="e">
        <f>'Riassuntivo mese'!#REF!</f>
        <v>#REF!</v>
      </c>
      <c r="G46" s="83" t="e">
        <f>'Riassuntivo mese'!#REF!</f>
        <v>#REF!</v>
      </c>
      <c r="H46" s="83" t="e">
        <f>'Riassuntivo mese'!#REF!</f>
        <v>#REF!</v>
      </c>
      <c r="J46" s="83">
        <f>IFERROR((VLOOKUP(Appoggio!$B$2,A46:H46,2,FALSE)),0)</f>
        <v>0</v>
      </c>
      <c r="K46" s="83">
        <f>IFERROR((VLOOKUP(Appoggio!$B$2,A46:H46,3,FALSE)),0)</f>
        <v>0</v>
      </c>
      <c r="L46" s="83">
        <f>IFERROR((VLOOKUP(Appoggio!$B$2,A46:H46,4,FALSE)),0)</f>
        <v>0</v>
      </c>
      <c r="M46" s="83">
        <f>IFERROR((VLOOKUP(Appoggio!$B$2,A46:H46,5,FALSE)),0)</f>
        <v>0</v>
      </c>
      <c r="N46" s="83">
        <f>IFERROR((VLOOKUP(Appoggio!$B$2,A46:H46,6,FALSE)),0)</f>
        <v>0</v>
      </c>
      <c r="O46" s="83">
        <f>IFERROR((VLOOKUP(Appoggio!$B$2,A46:H46,7,FALSE)),0)</f>
        <v>0</v>
      </c>
      <c r="P46" s="83">
        <f>IFERROR((VLOOKUP(Appoggio!$B$2,A46:H46,8,FALSE)),0)</f>
        <v>0</v>
      </c>
      <c r="R46" s="83">
        <f>IFERROR((VLOOKUP(Appoggio!$B$3,A46:H46,2,FALSE)),0)</f>
        <v>0</v>
      </c>
      <c r="S46" s="83">
        <f>IFERROR((VLOOKUP(Appoggio!$B$3,A46:H46,3,FALSE)),0)</f>
        <v>0</v>
      </c>
      <c r="T46" s="83">
        <f>IFERROR((VLOOKUP(Appoggio!$B$3,A46:H46,4,FALSE)),0)</f>
        <v>0</v>
      </c>
      <c r="U46" s="83">
        <f>IFERROR((VLOOKUP(Appoggio!$B$3,A46:H46,5,FALSE)),0)</f>
        <v>0</v>
      </c>
      <c r="V46" s="83">
        <f>IFERROR((VLOOKUP(Appoggio!$B$3,A46:H46,6,FALSE)),0)</f>
        <v>0</v>
      </c>
      <c r="W46" s="83">
        <f>IFERROR((VLOOKUP(Appoggio!$B$3,A46:H46,7,FALSE)),0)</f>
        <v>0</v>
      </c>
      <c r="X46" s="83">
        <f>IFERROR((VLOOKUP(Appoggio!$B$3,A46:H46,8,FALSE)),0)</f>
        <v>0</v>
      </c>
      <c r="Z46" s="83">
        <f>IFERROR((VLOOKUP(Appoggio!$B$4,A46:H46,2,FALSE)),0)</f>
        <v>0</v>
      </c>
      <c r="AA46" s="83">
        <f>IFERROR((VLOOKUP(Appoggio!$B$4,A46:H46,3,FALSE)),0)</f>
        <v>0</v>
      </c>
      <c r="AB46" s="83">
        <f>IFERROR((VLOOKUP(Appoggio!$B$4,A46:H46,4,FALSE)),0)</f>
        <v>0</v>
      </c>
      <c r="AC46" s="83">
        <f>IFERROR((VLOOKUP(Appoggio!$B$4,A46:H46,5,FALSE)),0)</f>
        <v>0</v>
      </c>
      <c r="AD46" s="83">
        <f>IFERROR((VLOOKUP(Appoggio!$B$4,A46:H46,6,FALSE)),0)</f>
        <v>0</v>
      </c>
      <c r="AE46" s="83">
        <f>IFERROR((VLOOKUP(Appoggio!$B$4,A46:H46,7,FALSE)),0)</f>
        <v>0</v>
      </c>
      <c r="AF46" s="83">
        <f>IFERROR((VLOOKUP(Appoggio!$B$4,A46:H46,8,FALSE)),0)</f>
        <v>0</v>
      </c>
      <c r="AH46" s="83">
        <f>IFERROR((VLOOKUP(Appoggio!$B$5,A46:H46,2,FALSE)),0)</f>
        <v>0</v>
      </c>
      <c r="AI46" s="83">
        <f>IFERROR((VLOOKUP(Appoggio!$B$5,A46:H46,3,FALSE)),0)</f>
        <v>0</v>
      </c>
      <c r="AJ46" s="83">
        <f>IFERROR((VLOOKUP(Appoggio!$B$5,A46:H46,4,FALSE)),0)</f>
        <v>0</v>
      </c>
      <c r="AK46" s="83">
        <f>IFERROR((VLOOKUP(Appoggio!$B$5,A46:H46,5,FALSE)),0)</f>
        <v>0</v>
      </c>
      <c r="AL46" s="83">
        <f>IFERROR((VLOOKUP(Appoggio!$B$5,A46:H46,6,FALSE)),0)</f>
        <v>0</v>
      </c>
      <c r="AM46" s="83">
        <f>IFERROR((VLOOKUP(Appoggio!$B$5,A46:H46,7,FALSE)),0)</f>
        <v>0</v>
      </c>
      <c r="AN46" s="83">
        <f>IFERROR((VLOOKUP(Appoggio!$B$5,A46:H46,8,FALSE)),0)</f>
        <v>0</v>
      </c>
    </row>
    <row r="47" spans="1:40" x14ac:dyDescent="0.2">
      <c r="A47" s="83" t="e">
        <f>'Riassuntivo mese'!#REF!</f>
        <v>#REF!</v>
      </c>
      <c r="B47" s="83" t="e">
        <f>'Riassuntivo mese'!#REF!</f>
        <v>#REF!</v>
      </c>
      <c r="C47" s="83" t="e">
        <f>'Riassuntivo mese'!#REF!</f>
        <v>#REF!</v>
      </c>
      <c r="D47" s="83" t="e">
        <f>'Riassuntivo mese'!#REF!</f>
        <v>#REF!</v>
      </c>
      <c r="E47" s="83" t="e">
        <f>'Riassuntivo mese'!#REF!</f>
        <v>#REF!</v>
      </c>
      <c r="F47" s="83" t="e">
        <f>'Riassuntivo mese'!#REF!</f>
        <v>#REF!</v>
      </c>
      <c r="G47" s="83" t="e">
        <f>'Riassuntivo mese'!#REF!</f>
        <v>#REF!</v>
      </c>
      <c r="H47" s="83" t="e">
        <f>'Riassuntivo mese'!#REF!</f>
        <v>#REF!</v>
      </c>
      <c r="J47" s="83">
        <f>IFERROR((VLOOKUP(Appoggio!$B$2,A47:H47,2,FALSE)),0)</f>
        <v>0</v>
      </c>
      <c r="K47" s="83">
        <f>IFERROR((VLOOKUP(Appoggio!$B$2,A47:H47,3,FALSE)),0)</f>
        <v>0</v>
      </c>
      <c r="L47" s="83">
        <f>IFERROR((VLOOKUP(Appoggio!$B$2,A47:H47,4,FALSE)),0)</f>
        <v>0</v>
      </c>
      <c r="M47" s="83">
        <f>IFERROR((VLOOKUP(Appoggio!$B$2,A47:H47,5,FALSE)),0)</f>
        <v>0</v>
      </c>
      <c r="N47" s="83">
        <f>IFERROR((VLOOKUP(Appoggio!$B$2,A47:H47,6,FALSE)),0)</f>
        <v>0</v>
      </c>
      <c r="O47" s="83">
        <f>IFERROR((VLOOKUP(Appoggio!$B$2,A47:H47,7,FALSE)),0)</f>
        <v>0</v>
      </c>
      <c r="P47" s="83">
        <f>IFERROR((VLOOKUP(Appoggio!$B$2,A47:H47,8,FALSE)),0)</f>
        <v>0</v>
      </c>
      <c r="R47" s="83">
        <f>IFERROR((VLOOKUP(Appoggio!$B$3,A47:H47,2,FALSE)),0)</f>
        <v>0</v>
      </c>
      <c r="S47" s="83">
        <f>IFERROR((VLOOKUP(Appoggio!$B$3,A47:H47,3,FALSE)),0)</f>
        <v>0</v>
      </c>
      <c r="T47" s="83">
        <f>IFERROR((VLOOKUP(Appoggio!$B$3,A47:H47,4,FALSE)),0)</f>
        <v>0</v>
      </c>
      <c r="U47" s="83">
        <f>IFERROR((VLOOKUP(Appoggio!$B$3,A47:H47,5,FALSE)),0)</f>
        <v>0</v>
      </c>
      <c r="V47" s="83">
        <f>IFERROR((VLOOKUP(Appoggio!$B$3,A47:H47,6,FALSE)),0)</f>
        <v>0</v>
      </c>
      <c r="W47" s="83">
        <f>IFERROR((VLOOKUP(Appoggio!$B$3,A47:H47,7,FALSE)),0)</f>
        <v>0</v>
      </c>
      <c r="X47" s="83">
        <f>IFERROR((VLOOKUP(Appoggio!$B$3,A47:H47,8,FALSE)),0)</f>
        <v>0</v>
      </c>
      <c r="Z47" s="83">
        <f>IFERROR((VLOOKUP(Appoggio!$B$4,A47:H47,2,FALSE)),0)</f>
        <v>0</v>
      </c>
      <c r="AA47" s="83">
        <f>IFERROR((VLOOKUP(Appoggio!$B$4,A47:H47,3,FALSE)),0)</f>
        <v>0</v>
      </c>
      <c r="AB47" s="83">
        <f>IFERROR((VLOOKUP(Appoggio!$B$4,A47:H47,4,FALSE)),0)</f>
        <v>0</v>
      </c>
      <c r="AC47" s="83">
        <f>IFERROR((VLOOKUP(Appoggio!$B$4,A47:H47,5,FALSE)),0)</f>
        <v>0</v>
      </c>
      <c r="AD47" s="83">
        <f>IFERROR((VLOOKUP(Appoggio!$B$4,A47:H47,6,FALSE)),0)</f>
        <v>0</v>
      </c>
      <c r="AE47" s="83">
        <f>IFERROR((VLOOKUP(Appoggio!$B$4,A47:H47,7,FALSE)),0)</f>
        <v>0</v>
      </c>
      <c r="AF47" s="83">
        <f>IFERROR((VLOOKUP(Appoggio!$B$4,A47:H47,8,FALSE)),0)</f>
        <v>0</v>
      </c>
      <c r="AH47" s="83">
        <f>IFERROR((VLOOKUP(Appoggio!$B$5,A47:H47,2,FALSE)),0)</f>
        <v>0</v>
      </c>
      <c r="AI47" s="83">
        <f>IFERROR((VLOOKUP(Appoggio!$B$5,A47:H47,3,FALSE)),0)</f>
        <v>0</v>
      </c>
      <c r="AJ47" s="83">
        <f>IFERROR((VLOOKUP(Appoggio!$B$5,A47:H47,4,FALSE)),0)</f>
        <v>0</v>
      </c>
      <c r="AK47" s="83">
        <f>IFERROR((VLOOKUP(Appoggio!$B$5,A47:H47,5,FALSE)),0)</f>
        <v>0</v>
      </c>
      <c r="AL47" s="83">
        <f>IFERROR((VLOOKUP(Appoggio!$B$5,A47:H47,6,FALSE)),0)</f>
        <v>0</v>
      </c>
      <c r="AM47" s="83">
        <f>IFERROR((VLOOKUP(Appoggio!$B$5,A47:H47,7,FALSE)),0)</f>
        <v>0</v>
      </c>
      <c r="AN47" s="83">
        <f>IFERROR((VLOOKUP(Appoggio!$B$5,A47:H47,8,FALSE)),0)</f>
        <v>0</v>
      </c>
    </row>
    <row r="48" spans="1:40" ht="12" customHeight="1" x14ac:dyDescent="0.2">
      <c r="A48" s="83" t="e">
        <f>'Riassuntivo mese'!#REF!</f>
        <v>#REF!</v>
      </c>
      <c r="B48" s="83" t="e">
        <f>'Riassuntivo mese'!#REF!</f>
        <v>#REF!</v>
      </c>
      <c r="C48" s="83" t="e">
        <f>'Riassuntivo mese'!#REF!</f>
        <v>#REF!</v>
      </c>
      <c r="D48" s="83" t="e">
        <f>'Riassuntivo mese'!#REF!</f>
        <v>#REF!</v>
      </c>
      <c r="E48" s="83" t="e">
        <f>'Riassuntivo mese'!#REF!</f>
        <v>#REF!</v>
      </c>
      <c r="F48" s="83" t="e">
        <f>'Riassuntivo mese'!#REF!</f>
        <v>#REF!</v>
      </c>
      <c r="G48" s="83" t="e">
        <f>'Riassuntivo mese'!#REF!</f>
        <v>#REF!</v>
      </c>
      <c r="H48" s="83" t="e">
        <f>'Riassuntivo mese'!#REF!</f>
        <v>#REF!</v>
      </c>
      <c r="J48" s="83">
        <f>IFERROR((VLOOKUP(Appoggio!$B$2,A48:H48,2,FALSE)),0)</f>
        <v>0</v>
      </c>
      <c r="K48" s="83">
        <f>IFERROR((VLOOKUP(Appoggio!$B$2,A48:H48,3,FALSE)),0)</f>
        <v>0</v>
      </c>
      <c r="L48" s="83">
        <f>IFERROR((VLOOKUP(Appoggio!$B$2,A48:H48,4,FALSE)),0)</f>
        <v>0</v>
      </c>
      <c r="M48" s="83">
        <f>IFERROR((VLOOKUP(Appoggio!$B$2,A48:H48,5,FALSE)),0)</f>
        <v>0</v>
      </c>
      <c r="N48" s="83">
        <f>IFERROR((VLOOKUP(Appoggio!$B$2,A48:H48,6,FALSE)),0)</f>
        <v>0</v>
      </c>
      <c r="O48" s="83">
        <f>IFERROR((VLOOKUP(Appoggio!$B$2,A48:H48,7,FALSE)),0)</f>
        <v>0</v>
      </c>
      <c r="P48" s="83">
        <f>IFERROR((VLOOKUP(Appoggio!$B$2,A48:H48,8,FALSE)),0)</f>
        <v>0</v>
      </c>
      <c r="R48" s="83">
        <f>IFERROR((VLOOKUP(Appoggio!$B$3,A48:H48,2,FALSE)),0)</f>
        <v>0</v>
      </c>
      <c r="S48" s="83">
        <f>IFERROR((VLOOKUP(Appoggio!$B$3,A48:H48,3,FALSE)),0)</f>
        <v>0</v>
      </c>
      <c r="T48" s="83">
        <f>IFERROR((VLOOKUP(Appoggio!$B$3,A48:H48,4,FALSE)),0)</f>
        <v>0</v>
      </c>
      <c r="U48" s="83">
        <f>IFERROR((VLOOKUP(Appoggio!$B$3,A48:H48,5,FALSE)),0)</f>
        <v>0</v>
      </c>
      <c r="V48" s="83">
        <f>IFERROR((VLOOKUP(Appoggio!$B$3,A48:H48,6,FALSE)),0)</f>
        <v>0</v>
      </c>
      <c r="W48" s="83">
        <f>IFERROR((VLOOKUP(Appoggio!$B$3,A48:H48,7,FALSE)),0)</f>
        <v>0</v>
      </c>
      <c r="X48" s="83">
        <f>IFERROR((VLOOKUP(Appoggio!$B$3,A48:H48,8,FALSE)),0)</f>
        <v>0</v>
      </c>
      <c r="Z48" s="83">
        <f>IFERROR((VLOOKUP(Appoggio!$B$4,A48:H48,2,FALSE)),0)</f>
        <v>0</v>
      </c>
      <c r="AA48" s="83">
        <f>IFERROR((VLOOKUP(Appoggio!$B$4,A48:H48,3,FALSE)),0)</f>
        <v>0</v>
      </c>
      <c r="AB48" s="83">
        <f>IFERROR((VLOOKUP(Appoggio!$B$4,A48:H48,4,FALSE)),0)</f>
        <v>0</v>
      </c>
      <c r="AC48" s="83">
        <f>IFERROR((VLOOKUP(Appoggio!$B$4,A48:H48,5,FALSE)),0)</f>
        <v>0</v>
      </c>
      <c r="AD48" s="83">
        <f>IFERROR((VLOOKUP(Appoggio!$B$4,A48:H48,6,FALSE)),0)</f>
        <v>0</v>
      </c>
      <c r="AE48" s="83">
        <f>IFERROR((VLOOKUP(Appoggio!$B$4,A48:H48,7,FALSE)),0)</f>
        <v>0</v>
      </c>
      <c r="AF48" s="83">
        <f>IFERROR((VLOOKUP(Appoggio!$B$4,A48:H48,8,FALSE)),0)</f>
        <v>0</v>
      </c>
      <c r="AH48" s="83">
        <f>IFERROR((VLOOKUP(Appoggio!$B$5,A48:H48,2,FALSE)),0)</f>
        <v>0</v>
      </c>
      <c r="AI48" s="83">
        <f>IFERROR((VLOOKUP(Appoggio!$B$5,A48:H48,3,FALSE)),0)</f>
        <v>0</v>
      </c>
      <c r="AJ48" s="83">
        <f>IFERROR((VLOOKUP(Appoggio!$B$5,A48:H48,4,FALSE)),0)</f>
        <v>0</v>
      </c>
      <c r="AK48" s="83">
        <f>IFERROR((VLOOKUP(Appoggio!$B$5,A48:H48,5,FALSE)),0)</f>
        <v>0</v>
      </c>
      <c r="AL48" s="83">
        <f>IFERROR((VLOOKUP(Appoggio!$B$5,A48:H48,6,FALSE)),0)</f>
        <v>0</v>
      </c>
      <c r="AM48" s="83">
        <f>IFERROR((VLOOKUP(Appoggio!$B$5,A48:H48,7,FALSE)),0)</f>
        <v>0</v>
      </c>
      <c r="AN48" s="83">
        <f>IFERROR((VLOOKUP(Appoggio!$B$5,A48:H48,8,FALSE)),0)</f>
        <v>0</v>
      </c>
    </row>
    <row r="49" spans="1:40" x14ac:dyDescent="0.2">
      <c r="A49" s="83" t="e">
        <f>'Riassuntivo mese'!#REF!</f>
        <v>#REF!</v>
      </c>
      <c r="B49" s="83" t="e">
        <f>'Riassuntivo mese'!#REF!</f>
        <v>#REF!</v>
      </c>
      <c r="C49" s="83" t="e">
        <f>'Riassuntivo mese'!#REF!</f>
        <v>#REF!</v>
      </c>
      <c r="D49" s="83" t="e">
        <f>'Riassuntivo mese'!#REF!</f>
        <v>#REF!</v>
      </c>
      <c r="E49" s="83" t="e">
        <f>'Riassuntivo mese'!#REF!</f>
        <v>#REF!</v>
      </c>
      <c r="F49" s="83" t="e">
        <f>'Riassuntivo mese'!#REF!</f>
        <v>#REF!</v>
      </c>
      <c r="G49" s="83" t="e">
        <f>'Riassuntivo mese'!#REF!</f>
        <v>#REF!</v>
      </c>
      <c r="H49" s="83" t="e">
        <f>'Riassuntivo mese'!#REF!</f>
        <v>#REF!</v>
      </c>
      <c r="J49" s="83">
        <f>IFERROR((VLOOKUP(Appoggio!$B$2,A49:H49,2,FALSE)),0)</f>
        <v>0</v>
      </c>
      <c r="K49" s="83">
        <f>IFERROR((VLOOKUP(Appoggio!$B$2,A49:H49,3,FALSE)),0)</f>
        <v>0</v>
      </c>
      <c r="L49" s="83">
        <f>IFERROR((VLOOKUP(Appoggio!$B$2,A49:H49,4,FALSE)),0)</f>
        <v>0</v>
      </c>
      <c r="M49" s="83">
        <f>IFERROR((VLOOKUP(Appoggio!$B$2,A49:H49,5,FALSE)),0)</f>
        <v>0</v>
      </c>
      <c r="N49" s="83">
        <f>IFERROR((VLOOKUP(Appoggio!$B$2,A49:H49,6,FALSE)),0)</f>
        <v>0</v>
      </c>
      <c r="O49" s="83">
        <f>IFERROR((VLOOKUP(Appoggio!$B$2,A49:H49,7,FALSE)),0)</f>
        <v>0</v>
      </c>
      <c r="P49" s="83">
        <f>IFERROR((VLOOKUP(Appoggio!$B$2,A49:H49,8,FALSE)),0)</f>
        <v>0</v>
      </c>
      <c r="R49" s="83">
        <f>IFERROR((VLOOKUP(Appoggio!$B$3,A49:H49,2,FALSE)),0)</f>
        <v>0</v>
      </c>
      <c r="S49" s="83">
        <f>IFERROR((VLOOKUP(Appoggio!$B$3,A49:H49,3,FALSE)),0)</f>
        <v>0</v>
      </c>
      <c r="T49" s="83">
        <f>IFERROR((VLOOKUP(Appoggio!$B$3,A49:H49,4,FALSE)),0)</f>
        <v>0</v>
      </c>
      <c r="U49" s="83">
        <f>IFERROR((VLOOKUP(Appoggio!$B$3,A49:H49,5,FALSE)),0)</f>
        <v>0</v>
      </c>
      <c r="V49" s="83">
        <f>IFERROR((VLOOKUP(Appoggio!$B$3,A49:H49,6,FALSE)),0)</f>
        <v>0</v>
      </c>
      <c r="W49" s="83">
        <f>IFERROR((VLOOKUP(Appoggio!$B$3,A49:H49,7,FALSE)),0)</f>
        <v>0</v>
      </c>
      <c r="X49" s="83">
        <f>IFERROR((VLOOKUP(Appoggio!$B$3,A49:H49,8,FALSE)),0)</f>
        <v>0</v>
      </c>
      <c r="Z49" s="83">
        <f>IFERROR((VLOOKUP(Appoggio!$B$4,A49:H49,2,FALSE)),0)</f>
        <v>0</v>
      </c>
      <c r="AA49" s="83">
        <f>IFERROR((VLOOKUP(Appoggio!$B$4,A49:H49,3,FALSE)),0)</f>
        <v>0</v>
      </c>
      <c r="AB49" s="83">
        <f>IFERROR((VLOOKUP(Appoggio!$B$4,A49:H49,4,FALSE)),0)</f>
        <v>0</v>
      </c>
      <c r="AC49" s="83">
        <f>IFERROR((VLOOKUP(Appoggio!$B$4,A49:H49,5,FALSE)),0)</f>
        <v>0</v>
      </c>
      <c r="AD49" s="83">
        <f>IFERROR((VLOOKUP(Appoggio!$B$4,A49:H49,6,FALSE)),0)</f>
        <v>0</v>
      </c>
      <c r="AE49" s="83">
        <f>IFERROR((VLOOKUP(Appoggio!$B$4,A49:H49,7,FALSE)),0)</f>
        <v>0</v>
      </c>
      <c r="AF49" s="83">
        <f>IFERROR((VLOOKUP(Appoggio!$B$4,A49:H49,8,FALSE)),0)</f>
        <v>0</v>
      </c>
      <c r="AH49" s="83">
        <f>IFERROR((VLOOKUP(Appoggio!$B$5,A49:H49,2,FALSE)),0)</f>
        <v>0</v>
      </c>
      <c r="AI49" s="83">
        <f>IFERROR((VLOOKUP(Appoggio!$B$5,A49:H49,3,FALSE)),0)</f>
        <v>0</v>
      </c>
      <c r="AJ49" s="83">
        <f>IFERROR((VLOOKUP(Appoggio!$B$5,A49:H49,4,FALSE)),0)</f>
        <v>0</v>
      </c>
      <c r="AK49" s="83">
        <f>IFERROR((VLOOKUP(Appoggio!$B$5,A49:H49,5,FALSE)),0)</f>
        <v>0</v>
      </c>
      <c r="AL49" s="83">
        <f>IFERROR((VLOOKUP(Appoggio!$B$5,A49:H49,6,FALSE)),0)</f>
        <v>0</v>
      </c>
      <c r="AM49" s="83">
        <f>IFERROR((VLOOKUP(Appoggio!$B$5,A49:H49,7,FALSE)),0)</f>
        <v>0</v>
      </c>
      <c r="AN49" s="83">
        <f>IFERROR((VLOOKUP(Appoggio!$B$5,A49:H49,8,FALSE)),0)</f>
        <v>0</v>
      </c>
    </row>
    <row r="50" spans="1:40" x14ac:dyDescent="0.2">
      <c r="A50" s="83" t="e">
        <f>'Riassuntivo mese'!#REF!</f>
        <v>#REF!</v>
      </c>
      <c r="B50" s="83" t="e">
        <f>'Riassuntivo mese'!#REF!</f>
        <v>#REF!</v>
      </c>
      <c r="C50" s="83" t="e">
        <f>'Riassuntivo mese'!#REF!</f>
        <v>#REF!</v>
      </c>
      <c r="D50" s="83" t="e">
        <f>'Riassuntivo mese'!#REF!</f>
        <v>#REF!</v>
      </c>
      <c r="E50" s="83" t="e">
        <f>'Riassuntivo mese'!#REF!</f>
        <v>#REF!</v>
      </c>
      <c r="F50" s="83" t="e">
        <f>'Riassuntivo mese'!#REF!</f>
        <v>#REF!</v>
      </c>
      <c r="G50" s="83" t="e">
        <f>'Riassuntivo mese'!#REF!</f>
        <v>#REF!</v>
      </c>
      <c r="H50" s="83" t="e">
        <f>'Riassuntivo mese'!#REF!</f>
        <v>#REF!</v>
      </c>
      <c r="J50" s="83">
        <f>IFERROR((VLOOKUP(Appoggio!$B$2,A50:H50,2,FALSE)),0)</f>
        <v>0</v>
      </c>
      <c r="K50" s="83">
        <f>IFERROR((VLOOKUP(Appoggio!$B$2,A50:H50,3,FALSE)),0)</f>
        <v>0</v>
      </c>
      <c r="L50" s="83">
        <f>IFERROR((VLOOKUP(Appoggio!$B$2,A50:H50,4,FALSE)),0)</f>
        <v>0</v>
      </c>
      <c r="M50" s="83">
        <f>IFERROR((VLOOKUP(Appoggio!$B$2,A50:H50,5,FALSE)),0)</f>
        <v>0</v>
      </c>
      <c r="N50" s="83">
        <f>IFERROR((VLOOKUP(Appoggio!$B$2,A50:H50,6,FALSE)),0)</f>
        <v>0</v>
      </c>
      <c r="O50" s="83">
        <f>IFERROR((VLOOKUP(Appoggio!$B$2,A50:H50,7,FALSE)),0)</f>
        <v>0</v>
      </c>
      <c r="P50" s="83">
        <f>IFERROR((VLOOKUP(Appoggio!$B$2,A50:H50,8,FALSE)),0)</f>
        <v>0</v>
      </c>
      <c r="R50" s="83">
        <f>IFERROR((VLOOKUP(Appoggio!$B$3,A50:H50,2,FALSE)),0)</f>
        <v>0</v>
      </c>
      <c r="S50" s="83">
        <f>IFERROR((VLOOKUP(Appoggio!$B$3,A50:H50,3,FALSE)),0)</f>
        <v>0</v>
      </c>
      <c r="T50" s="83">
        <f>IFERROR((VLOOKUP(Appoggio!$B$3,A50:H50,4,FALSE)),0)</f>
        <v>0</v>
      </c>
      <c r="U50" s="83">
        <f>IFERROR((VLOOKUP(Appoggio!$B$3,A50:H50,5,FALSE)),0)</f>
        <v>0</v>
      </c>
      <c r="V50" s="83">
        <f>IFERROR((VLOOKUP(Appoggio!$B$3,A50:H50,6,FALSE)),0)</f>
        <v>0</v>
      </c>
      <c r="W50" s="83">
        <f>IFERROR((VLOOKUP(Appoggio!$B$3,A50:H50,7,FALSE)),0)</f>
        <v>0</v>
      </c>
      <c r="X50" s="83">
        <f>IFERROR((VLOOKUP(Appoggio!$B$3,A50:H50,8,FALSE)),0)</f>
        <v>0</v>
      </c>
      <c r="Z50" s="83">
        <f>IFERROR((VLOOKUP(Appoggio!$B$4,A50:H50,2,FALSE)),0)</f>
        <v>0</v>
      </c>
      <c r="AA50" s="83">
        <f>IFERROR((VLOOKUP(Appoggio!$B$4,A50:H50,3,FALSE)),0)</f>
        <v>0</v>
      </c>
      <c r="AB50" s="83">
        <f>IFERROR((VLOOKUP(Appoggio!$B$4,A50:H50,4,FALSE)),0)</f>
        <v>0</v>
      </c>
      <c r="AC50" s="83">
        <f>IFERROR((VLOOKUP(Appoggio!$B$4,A50:H50,5,FALSE)),0)</f>
        <v>0</v>
      </c>
      <c r="AD50" s="83">
        <f>IFERROR((VLOOKUP(Appoggio!$B$4,A50:H50,6,FALSE)),0)</f>
        <v>0</v>
      </c>
      <c r="AE50" s="83">
        <f>IFERROR((VLOOKUP(Appoggio!$B$4,A50:H50,7,FALSE)),0)</f>
        <v>0</v>
      </c>
      <c r="AF50" s="83">
        <f>IFERROR((VLOOKUP(Appoggio!$B$4,A50:H50,8,FALSE)),0)</f>
        <v>0</v>
      </c>
      <c r="AH50" s="83">
        <f>IFERROR((VLOOKUP(Appoggio!$B$5,A50:H50,2,FALSE)),0)</f>
        <v>0</v>
      </c>
      <c r="AI50" s="83">
        <f>IFERROR((VLOOKUP(Appoggio!$B$5,A50:H50,3,FALSE)),0)</f>
        <v>0</v>
      </c>
      <c r="AJ50" s="83">
        <f>IFERROR((VLOOKUP(Appoggio!$B$5,A50:H50,4,FALSE)),0)</f>
        <v>0</v>
      </c>
      <c r="AK50" s="83">
        <f>IFERROR((VLOOKUP(Appoggio!$B$5,A50:H50,5,FALSE)),0)</f>
        <v>0</v>
      </c>
      <c r="AL50" s="83">
        <f>IFERROR((VLOOKUP(Appoggio!$B$5,A50:H50,6,FALSE)),0)</f>
        <v>0</v>
      </c>
      <c r="AM50" s="83">
        <f>IFERROR((VLOOKUP(Appoggio!$B$5,A50:H50,7,FALSE)),0)</f>
        <v>0</v>
      </c>
      <c r="AN50" s="83">
        <f>IFERROR((VLOOKUP(Appoggio!$B$5,A50:H50,8,FALSE)),0)</f>
        <v>0</v>
      </c>
    </row>
    <row r="51" spans="1:40" x14ac:dyDescent="0.2">
      <c r="A51" s="83" t="e">
        <f>'Riassuntivo mese'!#REF!</f>
        <v>#REF!</v>
      </c>
      <c r="B51" s="83" t="e">
        <f>'Riassuntivo mese'!#REF!</f>
        <v>#REF!</v>
      </c>
      <c r="C51" s="83" t="e">
        <f>'Riassuntivo mese'!#REF!</f>
        <v>#REF!</v>
      </c>
      <c r="D51" s="83" t="e">
        <f>'Riassuntivo mese'!#REF!</f>
        <v>#REF!</v>
      </c>
      <c r="E51" s="83" t="e">
        <f>'Riassuntivo mese'!#REF!</f>
        <v>#REF!</v>
      </c>
      <c r="F51" s="83" t="e">
        <f>'Riassuntivo mese'!#REF!</f>
        <v>#REF!</v>
      </c>
      <c r="G51" s="83" t="e">
        <f>'Riassuntivo mese'!#REF!</f>
        <v>#REF!</v>
      </c>
      <c r="H51" s="83" t="e">
        <f>'Riassuntivo mese'!#REF!</f>
        <v>#REF!</v>
      </c>
      <c r="J51" s="83">
        <f>IFERROR((VLOOKUP(Appoggio!$B$2,A51:H51,2,FALSE)),0)</f>
        <v>0</v>
      </c>
      <c r="K51" s="83">
        <f>IFERROR((VLOOKUP(Appoggio!$B$2,A51:H51,3,FALSE)),0)</f>
        <v>0</v>
      </c>
      <c r="L51" s="83">
        <f>IFERROR((VLOOKUP(Appoggio!$B$2,A51:H51,4,FALSE)),0)</f>
        <v>0</v>
      </c>
      <c r="M51" s="83">
        <f>IFERROR((VLOOKUP(Appoggio!$B$2,A51:H51,5,FALSE)),0)</f>
        <v>0</v>
      </c>
      <c r="N51" s="83">
        <f>IFERROR((VLOOKUP(Appoggio!$B$2,A51:H51,6,FALSE)),0)</f>
        <v>0</v>
      </c>
      <c r="O51" s="83">
        <f>IFERROR((VLOOKUP(Appoggio!$B$2,A51:H51,7,FALSE)),0)</f>
        <v>0</v>
      </c>
      <c r="P51" s="83">
        <f>IFERROR((VLOOKUP(Appoggio!$B$2,A51:H51,8,FALSE)),0)</f>
        <v>0</v>
      </c>
      <c r="R51" s="83">
        <f>IFERROR((VLOOKUP(Appoggio!$B$3,A51:H51,2,FALSE)),0)</f>
        <v>0</v>
      </c>
      <c r="S51" s="83">
        <f>IFERROR((VLOOKUP(Appoggio!$B$3,A51:H51,3,FALSE)),0)</f>
        <v>0</v>
      </c>
      <c r="T51" s="83">
        <f>IFERROR((VLOOKUP(Appoggio!$B$3,A51:H51,4,FALSE)),0)</f>
        <v>0</v>
      </c>
      <c r="U51" s="83">
        <f>IFERROR((VLOOKUP(Appoggio!$B$3,A51:H51,5,FALSE)),0)</f>
        <v>0</v>
      </c>
      <c r="V51" s="83">
        <f>IFERROR((VLOOKUP(Appoggio!$B$3,A51:H51,6,FALSE)),0)</f>
        <v>0</v>
      </c>
      <c r="W51" s="83">
        <f>IFERROR((VLOOKUP(Appoggio!$B$3,A51:H51,7,FALSE)),0)</f>
        <v>0</v>
      </c>
      <c r="X51" s="83">
        <f>IFERROR((VLOOKUP(Appoggio!$B$3,A51:H51,8,FALSE)),0)</f>
        <v>0</v>
      </c>
      <c r="Z51" s="83">
        <f>IFERROR((VLOOKUP(Appoggio!$B$4,A51:H51,2,FALSE)),0)</f>
        <v>0</v>
      </c>
      <c r="AA51" s="83">
        <f>IFERROR((VLOOKUP(Appoggio!$B$4,A51:H51,3,FALSE)),0)</f>
        <v>0</v>
      </c>
      <c r="AB51" s="83">
        <f>IFERROR((VLOOKUP(Appoggio!$B$4,A51:H51,4,FALSE)),0)</f>
        <v>0</v>
      </c>
      <c r="AC51" s="83">
        <f>IFERROR((VLOOKUP(Appoggio!$B$4,A51:H51,5,FALSE)),0)</f>
        <v>0</v>
      </c>
      <c r="AD51" s="83">
        <f>IFERROR((VLOOKUP(Appoggio!$B$4,A51:H51,6,FALSE)),0)</f>
        <v>0</v>
      </c>
      <c r="AE51" s="83">
        <f>IFERROR((VLOOKUP(Appoggio!$B$4,A51:H51,7,FALSE)),0)</f>
        <v>0</v>
      </c>
      <c r="AF51" s="83">
        <f>IFERROR((VLOOKUP(Appoggio!$B$4,A51:H51,8,FALSE)),0)</f>
        <v>0</v>
      </c>
      <c r="AH51" s="83">
        <f>IFERROR((VLOOKUP(Appoggio!$B$5,A51:H51,2,FALSE)),0)</f>
        <v>0</v>
      </c>
      <c r="AI51" s="83">
        <f>IFERROR((VLOOKUP(Appoggio!$B$5,A51:H51,3,FALSE)),0)</f>
        <v>0</v>
      </c>
      <c r="AJ51" s="83">
        <f>IFERROR((VLOOKUP(Appoggio!$B$5,A51:H51,4,FALSE)),0)</f>
        <v>0</v>
      </c>
      <c r="AK51" s="83">
        <f>IFERROR((VLOOKUP(Appoggio!$B$5,A51:H51,5,FALSE)),0)</f>
        <v>0</v>
      </c>
      <c r="AL51" s="83">
        <f>IFERROR((VLOOKUP(Appoggio!$B$5,A51:H51,6,FALSE)),0)</f>
        <v>0</v>
      </c>
      <c r="AM51" s="83">
        <f>IFERROR((VLOOKUP(Appoggio!$B$5,A51:H51,7,FALSE)),0)</f>
        <v>0</v>
      </c>
      <c r="AN51" s="83">
        <f>IFERROR((VLOOKUP(Appoggio!$B$5,A51:H51,8,FALSE)),0)</f>
        <v>0</v>
      </c>
    </row>
    <row r="52" spans="1:40" x14ac:dyDescent="0.2">
      <c r="F52" s="86" t="e">
        <f>SUM(F11:F51)</f>
        <v>#REF!</v>
      </c>
      <c r="H52" s="86" t="e">
        <f>SUM(H11:H51)</f>
        <v>#REF!</v>
      </c>
      <c r="P52" s="86">
        <f>SUM(P11:P51)</f>
        <v>4964.71</v>
      </c>
      <c r="X52" s="86">
        <f>SUM(X11:X51)</f>
        <v>3648.7299999999996</v>
      </c>
      <c r="AF52" s="86">
        <f>SUM(AF11:AF51)</f>
        <v>0</v>
      </c>
      <c r="AN52" s="86">
        <f>SUM(AN11:AN51)</f>
        <v>0</v>
      </c>
    </row>
    <row r="53" spans="1:40" x14ac:dyDescent="0.2">
      <c r="H53" s="86">
        <f>P52+X52+AF52+AN52</f>
        <v>8613.4399999999987</v>
      </c>
    </row>
    <row r="54" spans="1:40" ht="25.5" x14ac:dyDescent="0.35">
      <c r="G54" s="125" t="s">
        <v>389</v>
      </c>
      <c r="H54" s="125" t="e">
        <f>IF(H53=H52,"OK","OCCHIO")</f>
        <v>#REF!</v>
      </c>
    </row>
  </sheetData>
  <sheetProtection algorithmName="SHA-512" hashValue="1JdboHwr3jjnSAafUc0EyBSNXdONcAckHL9aZnrWGa4BhdrFS/gGoAOHUBC5IPSsosr3CpV0B25oznc4j3wuJg==" saltValue="umOObk46ru+eDJ0a0iMo0Q==" spinCount="100000" sheet="1" objects="1" scenarios="1"/>
  <mergeCells count="6">
    <mergeCell ref="I1:I5"/>
    <mergeCell ref="AH9:AN9"/>
    <mergeCell ref="A9:H9"/>
    <mergeCell ref="J9:P9"/>
    <mergeCell ref="R9:X9"/>
    <mergeCell ref="Z9:AF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Q36"/>
  <sheetViews>
    <sheetView zoomScaleNormal="100" workbookViewId="0">
      <selection activeCell="K12" sqref="K12"/>
    </sheetView>
  </sheetViews>
  <sheetFormatPr defaultColWidth="26.7109375" defaultRowHeight="12.75" x14ac:dyDescent="0.2"/>
  <cols>
    <col min="1" max="1" width="27.42578125" style="5" bestFit="1" customWidth="1"/>
    <col min="2" max="2" width="41.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8.7109375" style="5" customWidth="1"/>
    <col min="16" max="16384" width="26.7109375" style="5"/>
  </cols>
  <sheetData>
    <row r="1" spans="1:17" ht="100.5" customHeight="1" x14ac:dyDescent="0.2">
      <c r="A1" s="61"/>
      <c r="B1" s="176" t="s">
        <v>1564</v>
      </c>
      <c r="C1" s="177"/>
      <c r="D1" s="177"/>
      <c r="E1" s="177"/>
      <c r="F1" s="177"/>
      <c r="G1" s="177"/>
      <c r="H1" s="177"/>
      <c r="I1" s="177"/>
      <c r="J1" s="177"/>
      <c r="K1" s="177"/>
      <c r="L1" s="177"/>
      <c r="M1" s="177"/>
      <c r="N1" s="177"/>
      <c r="O1" s="178"/>
    </row>
    <row r="2" spans="1:17" ht="19.5" x14ac:dyDescent="0.25">
      <c r="A2" s="173" t="s">
        <v>1562</v>
      </c>
      <c r="B2" s="174"/>
      <c r="C2" s="174"/>
      <c r="D2" s="174"/>
      <c r="E2" s="174"/>
      <c r="F2" s="174"/>
      <c r="G2" s="174"/>
      <c r="H2" s="174"/>
      <c r="I2" s="174"/>
      <c r="J2" s="174"/>
      <c r="K2" s="174"/>
      <c r="L2" s="174"/>
      <c r="M2" s="174"/>
      <c r="N2" s="174"/>
      <c r="O2" s="175"/>
    </row>
    <row r="3" spans="1:17" x14ac:dyDescent="0.2">
      <c r="A3" s="30" t="s">
        <v>0</v>
      </c>
      <c r="B3" s="90" t="str">
        <f>INTESTAZIONE!B2</f>
        <v>Tecnocostruzioni s.r.l.</v>
      </c>
      <c r="C3" s="188" t="s">
        <v>1561</v>
      </c>
      <c r="D3" s="189"/>
      <c r="E3" s="189"/>
      <c r="F3" s="189"/>
      <c r="G3" s="189"/>
      <c r="H3" s="189"/>
      <c r="I3" s="190"/>
      <c r="J3" s="201" t="s">
        <v>1617</v>
      </c>
      <c r="K3" s="202"/>
      <c r="L3" s="179"/>
      <c r="M3" s="179"/>
      <c r="N3" s="180"/>
      <c r="O3" s="181"/>
    </row>
    <row r="4" spans="1:17" ht="30" customHeight="1" x14ac:dyDescent="0.2">
      <c r="A4" s="30" t="s">
        <v>1</v>
      </c>
      <c r="B4" s="44" t="s">
        <v>1644</v>
      </c>
      <c r="C4" s="203"/>
      <c r="D4" s="204"/>
      <c r="E4" s="204"/>
      <c r="F4" s="204"/>
      <c r="G4" s="204"/>
      <c r="H4" s="204"/>
      <c r="I4" s="205"/>
      <c r="J4" s="206"/>
      <c r="K4" s="45" t="s">
        <v>1618</v>
      </c>
      <c r="L4" s="182"/>
      <c r="M4" s="182"/>
      <c r="N4" s="183"/>
      <c r="O4" s="184"/>
    </row>
    <row r="5" spans="1:17" x14ac:dyDescent="0.2">
      <c r="A5" s="30" t="s">
        <v>2</v>
      </c>
      <c r="B5" s="46" t="s">
        <v>1643</v>
      </c>
      <c r="C5" s="191"/>
      <c r="D5" s="192"/>
      <c r="E5" s="192"/>
      <c r="F5" s="192"/>
      <c r="G5" s="192"/>
      <c r="H5" s="192"/>
      <c r="I5" s="193"/>
      <c r="J5" s="207"/>
      <c r="K5" s="47"/>
      <c r="L5" s="182"/>
      <c r="M5" s="182"/>
      <c r="N5" s="183"/>
      <c r="O5" s="184"/>
    </row>
    <row r="6" spans="1:17" x14ac:dyDescent="0.2">
      <c r="A6" s="91" t="s">
        <v>19</v>
      </c>
      <c r="B6" s="200" t="s">
        <v>1660</v>
      </c>
      <c r="C6" s="200"/>
      <c r="D6" s="200"/>
      <c r="E6" s="200"/>
      <c r="F6" s="200"/>
      <c r="G6" s="200"/>
      <c r="H6" s="200"/>
      <c r="I6" s="200"/>
      <c r="J6" s="200"/>
      <c r="K6" s="200"/>
      <c r="L6" s="182"/>
      <c r="M6" s="182"/>
      <c r="N6" s="183"/>
      <c r="O6" s="184"/>
    </row>
    <row r="7" spans="1:17" x14ac:dyDescent="0.2">
      <c r="A7" s="91" t="s">
        <v>40</v>
      </c>
      <c r="B7" s="30" t="s">
        <v>1571</v>
      </c>
      <c r="C7" s="195" t="s">
        <v>41</v>
      </c>
      <c r="D7" s="195"/>
      <c r="E7" s="195"/>
      <c r="F7" s="195"/>
      <c r="G7" s="195"/>
      <c r="H7" s="195"/>
      <c r="I7" s="195"/>
      <c r="J7" s="195"/>
      <c r="K7" s="195"/>
      <c r="L7" s="182"/>
      <c r="M7" s="182"/>
      <c r="N7" s="183"/>
      <c r="O7" s="184"/>
    </row>
    <row r="8" spans="1:17" x14ac:dyDescent="0.2">
      <c r="A8" s="92" t="s">
        <v>1560</v>
      </c>
      <c r="B8" s="30" t="s">
        <v>1679</v>
      </c>
      <c r="C8" s="30" t="s">
        <v>1680</v>
      </c>
      <c r="D8" s="195" t="s">
        <v>42</v>
      </c>
      <c r="E8" s="195"/>
      <c r="F8" s="195"/>
      <c r="G8" s="195"/>
      <c r="H8" s="195"/>
      <c r="I8" s="195"/>
      <c r="J8" s="195"/>
      <c r="K8" s="195"/>
      <c r="L8" s="182"/>
      <c r="M8" s="182"/>
      <c r="N8" s="183"/>
      <c r="O8" s="184"/>
    </row>
    <row r="9" spans="1:17" ht="45.75" customHeight="1" x14ac:dyDescent="0.2">
      <c r="A9" s="92" t="s">
        <v>3</v>
      </c>
      <c r="B9" s="197" t="s">
        <v>1667</v>
      </c>
      <c r="C9" s="197"/>
      <c r="D9" s="197"/>
      <c r="E9" s="197"/>
      <c r="F9" s="197"/>
      <c r="G9" s="197"/>
      <c r="H9" s="197"/>
      <c r="I9" s="197"/>
      <c r="J9" s="197"/>
      <c r="K9" s="197"/>
      <c r="L9" s="185"/>
      <c r="M9" s="185"/>
      <c r="N9" s="186"/>
      <c r="O9" s="187"/>
    </row>
    <row r="10" spans="1:17"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7" s="170" customFormat="1" ht="51" x14ac:dyDescent="0.2">
      <c r="A11" s="199" t="s">
        <v>20</v>
      </c>
      <c r="B11" s="165">
        <v>122</v>
      </c>
      <c r="C11" s="165" t="s">
        <v>530</v>
      </c>
      <c r="D11" s="166" t="s">
        <v>183</v>
      </c>
      <c r="E11" s="165" t="s">
        <v>60</v>
      </c>
      <c r="F11" s="167">
        <v>847.08415100000013</v>
      </c>
      <c r="G11" s="167">
        <v>258.14421519999996</v>
      </c>
      <c r="H11" s="167">
        <v>13.934000000000001</v>
      </c>
      <c r="I11" s="167">
        <v>0</v>
      </c>
      <c r="J11" s="167">
        <v>833.15015100000016</v>
      </c>
      <c r="K11" s="168">
        <v>0</v>
      </c>
      <c r="L11" s="169">
        <f>G11*K11</f>
        <v>0</v>
      </c>
      <c r="M11" s="169">
        <f t="shared" ref="M11:M16" si="0">K11*H11</f>
        <v>0</v>
      </c>
      <c r="N11" s="169">
        <f t="shared" ref="N11:N16" si="1">K11*I11</f>
        <v>0</v>
      </c>
      <c r="O11" s="169">
        <f t="shared" ref="O11:O16" si="2">J11*K11</f>
        <v>0</v>
      </c>
    </row>
    <row r="12" spans="1:17" s="170" customFormat="1" ht="51" x14ac:dyDescent="0.2">
      <c r="A12" s="199"/>
      <c r="B12" s="165">
        <v>121</v>
      </c>
      <c r="C12" s="165" t="s">
        <v>529</v>
      </c>
      <c r="D12" s="166" t="s">
        <v>182</v>
      </c>
      <c r="E12" s="165" t="s">
        <v>60</v>
      </c>
      <c r="F12" s="167">
        <v>530.9713885000001</v>
      </c>
      <c r="G12" s="167">
        <v>208.00062460000001</v>
      </c>
      <c r="H12" s="167">
        <v>11.317</v>
      </c>
      <c r="I12" s="167">
        <v>0</v>
      </c>
      <c r="J12" s="167">
        <v>519.6543885000001</v>
      </c>
      <c r="K12" s="168">
        <f>1.7</f>
        <v>1.7</v>
      </c>
      <c r="L12" s="169">
        <f t="shared" ref="L12:L29" si="3">G12*K12</f>
        <v>353.60106181999998</v>
      </c>
      <c r="M12" s="169">
        <f t="shared" si="0"/>
        <v>19.238900000000001</v>
      </c>
      <c r="N12" s="169">
        <f t="shared" si="1"/>
        <v>0</v>
      </c>
      <c r="O12" s="169">
        <f t="shared" si="2"/>
        <v>883.41246045000014</v>
      </c>
      <c r="P12" s="170">
        <f>0.5*2.5*1.1</f>
        <v>1.375</v>
      </c>
      <c r="Q12" s="170">
        <f>1*1.5*1.1</f>
        <v>1.6500000000000001</v>
      </c>
    </row>
    <row r="13" spans="1:17" ht="25.5" x14ac:dyDescent="0.2">
      <c r="A13" s="199"/>
      <c r="B13" s="62">
        <v>129</v>
      </c>
      <c r="C13" s="62" t="s">
        <v>537</v>
      </c>
      <c r="D13" s="75" t="s">
        <v>538</v>
      </c>
      <c r="E13" s="62" t="s">
        <v>60</v>
      </c>
      <c r="F13" s="63">
        <v>76.710000000000008</v>
      </c>
      <c r="G13" s="63">
        <v>65.197320000000005</v>
      </c>
      <c r="H13" s="63">
        <v>3.64</v>
      </c>
      <c r="I13" s="63">
        <v>0</v>
      </c>
      <c r="J13" s="63">
        <v>73.070000000000007</v>
      </c>
      <c r="K13" s="52">
        <v>1</v>
      </c>
      <c r="L13" s="51">
        <f t="shared" si="3"/>
        <v>65.197320000000005</v>
      </c>
      <c r="M13" s="51">
        <f t="shared" si="0"/>
        <v>3.64</v>
      </c>
      <c r="N13" s="51">
        <f t="shared" si="1"/>
        <v>0</v>
      </c>
      <c r="O13" s="51">
        <f t="shared" si="2"/>
        <v>73.070000000000007</v>
      </c>
    </row>
    <row r="14" spans="1:17" ht="51" x14ac:dyDescent="0.2">
      <c r="A14" s="199"/>
      <c r="B14" s="62">
        <v>142</v>
      </c>
      <c r="C14" s="62" t="s">
        <v>552</v>
      </c>
      <c r="D14" s="75" t="s">
        <v>202</v>
      </c>
      <c r="E14" s="62" t="s">
        <v>60</v>
      </c>
      <c r="F14" s="63">
        <v>53.797000000000011</v>
      </c>
      <c r="G14" s="63">
        <v>0</v>
      </c>
      <c r="H14" s="63">
        <v>53.797000000000011</v>
      </c>
      <c r="I14" s="63">
        <v>0</v>
      </c>
      <c r="J14" s="63">
        <v>0</v>
      </c>
      <c r="K14" s="50">
        <v>1</v>
      </c>
      <c r="L14" s="51">
        <f t="shared" si="3"/>
        <v>0</v>
      </c>
      <c r="M14" s="51">
        <f t="shared" si="0"/>
        <v>53.797000000000011</v>
      </c>
      <c r="N14" s="51">
        <f t="shared" si="1"/>
        <v>0</v>
      </c>
      <c r="O14" s="51">
        <f t="shared" si="2"/>
        <v>0</v>
      </c>
    </row>
    <row r="15" spans="1:17"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7"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5" x14ac:dyDescent="0.2">
      <c r="A17" s="199"/>
      <c r="B17" s="196" t="s">
        <v>27</v>
      </c>
      <c r="C17" s="196"/>
      <c r="D17" s="196"/>
      <c r="E17" s="196"/>
      <c r="F17" s="196"/>
      <c r="G17" s="196"/>
      <c r="H17" s="196"/>
      <c r="I17" s="196"/>
      <c r="J17" s="196"/>
      <c r="K17" s="196"/>
      <c r="L17" s="56">
        <f>SUM(L11:L16)</f>
        <v>418.79838181999997</v>
      </c>
      <c r="M17" s="56">
        <f>SUM(M11:M16)</f>
        <v>76.675900000000013</v>
      </c>
      <c r="N17" s="56">
        <f>SUM(N11:N16)</f>
        <v>0</v>
      </c>
      <c r="O17" s="56">
        <f>SUM(O11:O16)</f>
        <v>956.48246045000019</v>
      </c>
    </row>
    <row r="18" spans="1:15" x14ac:dyDescent="0.2">
      <c r="A18" s="198" t="s">
        <v>21</v>
      </c>
      <c r="B18" s="62">
        <v>192</v>
      </c>
      <c r="C18" s="62" t="s">
        <v>247</v>
      </c>
      <c r="D18" s="75" t="s">
        <v>248</v>
      </c>
      <c r="E18" s="62" t="s">
        <v>58</v>
      </c>
      <c r="F18" s="63">
        <v>51.41</v>
      </c>
      <c r="G18" s="63">
        <v>39.503444000000002</v>
      </c>
      <c r="H18" s="63">
        <v>1.93</v>
      </c>
      <c r="I18" s="63">
        <v>0</v>
      </c>
      <c r="J18" s="63">
        <v>49.48</v>
      </c>
      <c r="K18" s="107">
        <v>1.5</v>
      </c>
      <c r="L18" s="51">
        <f t="shared" si="3"/>
        <v>59.255166000000003</v>
      </c>
      <c r="M18" s="51">
        <f>K18*H18</f>
        <v>2.895</v>
      </c>
      <c r="N18" s="51">
        <f>K18*I18</f>
        <v>0</v>
      </c>
      <c r="O18" s="51">
        <f>J18*K18</f>
        <v>74.22</v>
      </c>
    </row>
    <row r="19" spans="1:15" x14ac:dyDescent="0.2">
      <c r="A19" s="198"/>
      <c r="B19" s="62">
        <v>188</v>
      </c>
      <c r="C19" s="62" t="s">
        <v>241</v>
      </c>
      <c r="D19" s="75" t="s">
        <v>242</v>
      </c>
      <c r="E19" s="54" t="s">
        <v>58</v>
      </c>
      <c r="F19" s="63">
        <v>48.7</v>
      </c>
      <c r="G19" s="63">
        <v>37.912950000000002</v>
      </c>
      <c r="H19" s="63">
        <v>1.82</v>
      </c>
      <c r="I19" s="63">
        <v>0</v>
      </c>
      <c r="J19" s="63">
        <v>46.88</v>
      </c>
      <c r="K19" s="107">
        <v>0.5</v>
      </c>
      <c r="L19" s="51">
        <f t="shared" si="3"/>
        <v>18.956475000000001</v>
      </c>
      <c r="M19" s="51">
        <f>K19*H19</f>
        <v>0.91</v>
      </c>
      <c r="N19" s="51">
        <f>K19*I19</f>
        <v>0</v>
      </c>
      <c r="O19" s="51">
        <f>J19*K19</f>
        <v>23.44</v>
      </c>
    </row>
    <row r="20" spans="1:15" x14ac:dyDescent="0.2">
      <c r="A20" s="198"/>
      <c r="B20" s="62" t="s">
        <v>1632</v>
      </c>
      <c r="C20" s="62" t="s">
        <v>1633</v>
      </c>
      <c r="D20" s="75" t="s">
        <v>1634</v>
      </c>
      <c r="E20" s="54" t="s">
        <v>233</v>
      </c>
      <c r="F20" s="63">
        <v>39.06</v>
      </c>
      <c r="G20" s="63">
        <v>0</v>
      </c>
      <c r="H20" s="63">
        <v>1.82</v>
      </c>
      <c r="I20" s="63">
        <v>37.24</v>
      </c>
      <c r="J20" s="63">
        <v>0</v>
      </c>
      <c r="K20" s="107">
        <v>1</v>
      </c>
      <c r="L20" s="51">
        <f t="shared" si="3"/>
        <v>0</v>
      </c>
      <c r="M20" s="51">
        <f>K20*H20</f>
        <v>1.82</v>
      </c>
      <c r="N20" s="51">
        <f>K20*I20</f>
        <v>37.24</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196" t="s">
        <v>27</v>
      </c>
      <c r="C22" s="196"/>
      <c r="D22" s="196"/>
      <c r="E22" s="196"/>
      <c r="F22" s="196"/>
      <c r="G22" s="196"/>
      <c r="H22" s="196"/>
      <c r="I22" s="196"/>
      <c r="J22" s="196"/>
      <c r="K22" s="196"/>
      <c r="L22" s="56">
        <f>SUM(L18:L21)</f>
        <v>78.211641</v>
      </c>
      <c r="M22" s="56">
        <f>SUM(M18:M21)</f>
        <v>5.625</v>
      </c>
      <c r="N22" s="56">
        <f t="shared" ref="N22" si="4">SUM(N18:N21)</f>
        <v>37.24</v>
      </c>
      <c r="O22" s="56">
        <f>SUM(O18:O21)</f>
        <v>97.66</v>
      </c>
    </row>
    <row r="23" spans="1:15" x14ac:dyDescent="0.2">
      <c r="A23" s="198" t="s">
        <v>22</v>
      </c>
      <c r="B23" s="62"/>
      <c r="C23" s="62"/>
      <c r="D23" s="75"/>
      <c r="E23" s="62"/>
      <c r="F23" s="63"/>
      <c r="G23" s="63"/>
      <c r="H23" s="63"/>
      <c r="I23" s="63"/>
      <c r="J23" s="63"/>
      <c r="K23" s="107"/>
      <c r="L23" s="51">
        <f t="shared" si="3"/>
        <v>0</v>
      </c>
      <c r="M23" s="51">
        <f>K23*H23</f>
        <v>0</v>
      </c>
      <c r="N23" s="51">
        <f>K23*I23</f>
        <v>0</v>
      </c>
      <c r="O23" s="51">
        <f>J23*K23</f>
        <v>0</v>
      </c>
    </row>
    <row r="24" spans="1:15" x14ac:dyDescent="0.2">
      <c r="A24" s="198"/>
      <c r="B24" s="62"/>
      <c r="C24" s="62"/>
      <c r="D24" s="75"/>
      <c r="E24" s="54"/>
      <c r="F24" s="63"/>
      <c r="G24" s="63"/>
      <c r="H24" s="63"/>
      <c r="I24" s="63"/>
      <c r="J24" s="63"/>
      <c r="K24" s="107"/>
      <c r="L24" s="51">
        <f t="shared" si="3"/>
        <v>0</v>
      </c>
      <c r="M24" s="51">
        <f>K24*H24</f>
        <v>0</v>
      </c>
      <c r="N24" s="51">
        <f>K24*I24</f>
        <v>0</v>
      </c>
      <c r="O24" s="51">
        <f>J24*K24</f>
        <v>0</v>
      </c>
    </row>
    <row r="25" spans="1:15" x14ac:dyDescent="0.2">
      <c r="A25" s="198"/>
      <c r="B25" s="62"/>
      <c r="C25" s="62"/>
      <c r="D25" s="75"/>
      <c r="E25" s="54"/>
      <c r="F25" s="63"/>
      <c r="G25" s="63"/>
      <c r="H25" s="63"/>
      <c r="I25" s="63"/>
      <c r="J25" s="63"/>
      <c r="K25" s="107"/>
      <c r="L25" s="51">
        <f t="shared" si="3"/>
        <v>0</v>
      </c>
      <c r="M25" s="51">
        <f>K25*H25</f>
        <v>0</v>
      </c>
      <c r="N25" s="51">
        <f>K25*I25</f>
        <v>0</v>
      </c>
      <c r="O25" s="51">
        <f>J25*K25</f>
        <v>0</v>
      </c>
    </row>
    <row r="26" spans="1:15" x14ac:dyDescent="0.2">
      <c r="A26" s="198"/>
      <c r="B26" s="62"/>
      <c r="C26" s="62"/>
      <c r="D26" s="75"/>
      <c r="E26" s="54"/>
      <c r="F26" s="63"/>
      <c r="G26" s="63"/>
      <c r="H26" s="63"/>
      <c r="I26" s="63"/>
      <c r="J26" s="63"/>
      <c r="K26" s="107"/>
      <c r="L26" s="51">
        <f t="shared" si="3"/>
        <v>0</v>
      </c>
      <c r="M26" s="51">
        <f>K26*H26</f>
        <v>0</v>
      </c>
      <c r="N26" s="51">
        <f>K26*I26</f>
        <v>0</v>
      </c>
      <c r="O26" s="51">
        <f>J26*K26</f>
        <v>0</v>
      </c>
    </row>
    <row r="27" spans="1:15" x14ac:dyDescent="0.2">
      <c r="A27" s="198"/>
      <c r="B27" s="62"/>
      <c r="C27" s="62"/>
      <c r="D27" s="75"/>
      <c r="E27" s="54"/>
      <c r="F27" s="63"/>
      <c r="G27" s="63"/>
      <c r="H27" s="63"/>
      <c r="I27" s="63"/>
      <c r="J27" s="63"/>
      <c r="K27" s="107"/>
      <c r="L27" s="51">
        <f t="shared" si="3"/>
        <v>0</v>
      </c>
      <c r="M27" s="51">
        <f>K27*H27</f>
        <v>0</v>
      </c>
      <c r="N27" s="51">
        <f>K27*I27</f>
        <v>0</v>
      </c>
      <c r="O27" s="51">
        <f>J27*K27</f>
        <v>0</v>
      </c>
    </row>
    <row r="28" spans="1:15"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0</v>
      </c>
    </row>
    <row r="29" spans="1:15"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5" x14ac:dyDescent="0.2">
      <c r="A30" s="196" t="s">
        <v>29</v>
      </c>
      <c r="B30" s="196"/>
      <c r="C30" s="196"/>
      <c r="D30" s="196"/>
      <c r="E30" s="196"/>
      <c r="F30" s="196"/>
      <c r="G30" s="196"/>
      <c r="H30" s="196"/>
      <c r="I30" s="196"/>
      <c r="J30" s="196"/>
      <c r="K30" s="196"/>
      <c r="L30" s="56">
        <f>ROUND(L17+L22+L28+L29,2)</f>
        <v>497.01</v>
      </c>
      <c r="M30" s="56">
        <f t="shared" ref="M30:O30" si="6">ROUND(M17+M22+M28+M29,2)</f>
        <v>82.3</v>
      </c>
      <c r="N30" s="56">
        <f t="shared" si="6"/>
        <v>37.24</v>
      </c>
      <c r="O30" s="56">
        <f t="shared" si="6"/>
        <v>1054.1400000000001</v>
      </c>
    </row>
    <row r="31" spans="1:15" x14ac:dyDescent="0.2">
      <c r="A31" s="196" t="s">
        <v>28</v>
      </c>
      <c r="B31" s="196"/>
      <c r="C31" s="196"/>
      <c r="D31" s="196"/>
      <c r="E31" s="196"/>
      <c r="F31" s="196"/>
      <c r="G31" s="196"/>
      <c r="H31" s="196"/>
      <c r="I31" s="196"/>
      <c r="J31" s="196"/>
      <c r="K31" s="196"/>
      <c r="L31" s="196"/>
      <c r="M31" s="196"/>
      <c r="N31" s="196"/>
      <c r="O31" s="58">
        <f>Ribasso</f>
        <v>8.1199999999999994E-2</v>
      </c>
    </row>
    <row r="32" spans="1:15" x14ac:dyDescent="0.2">
      <c r="A32" s="196" t="s">
        <v>31</v>
      </c>
      <c r="B32" s="196"/>
      <c r="C32" s="196"/>
      <c r="D32" s="196"/>
      <c r="E32" s="196"/>
      <c r="F32" s="196"/>
      <c r="G32" s="196"/>
      <c r="H32" s="196"/>
      <c r="I32" s="196"/>
      <c r="J32" s="196"/>
      <c r="K32" s="196"/>
      <c r="L32" s="196"/>
      <c r="M32" s="196"/>
      <c r="N32" s="196"/>
      <c r="O32" s="56">
        <f>ROUND(O31*O30,2)</f>
        <v>85.6</v>
      </c>
    </row>
    <row r="33" spans="1:15" ht="19.5" x14ac:dyDescent="0.2">
      <c r="A33" s="194" t="s">
        <v>30</v>
      </c>
      <c r="B33" s="194"/>
      <c r="C33" s="194"/>
      <c r="D33" s="194"/>
      <c r="E33" s="194"/>
      <c r="F33" s="194"/>
      <c r="G33" s="194"/>
      <c r="H33" s="194"/>
      <c r="I33" s="194"/>
      <c r="J33" s="194"/>
      <c r="K33" s="194"/>
      <c r="L33" s="59">
        <f>L30-(O31*L30)</f>
        <v>456.65278799999999</v>
      </c>
      <c r="M33" s="59">
        <f>M30</f>
        <v>82.3</v>
      </c>
      <c r="N33" s="59">
        <f>N30</f>
        <v>37.24</v>
      </c>
      <c r="O33" s="59">
        <f>O30-O32</f>
        <v>968.54000000000008</v>
      </c>
    </row>
    <row r="34" spans="1:15" ht="19.5" x14ac:dyDescent="0.2">
      <c r="A34" s="194" t="s">
        <v>7</v>
      </c>
      <c r="B34" s="194"/>
      <c r="C34" s="194"/>
      <c r="D34" s="194"/>
      <c r="E34" s="194"/>
      <c r="F34" s="194"/>
      <c r="G34" s="194"/>
      <c r="H34" s="194"/>
      <c r="I34" s="194"/>
      <c r="J34" s="194"/>
      <c r="K34" s="194"/>
      <c r="L34" s="194"/>
      <c r="M34" s="194"/>
      <c r="N34" s="194"/>
      <c r="O34" s="106">
        <f>M33+N33+O33</f>
        <v>1088.0800000000002</v>
      </c>
    </row>
    <row r="35" spans="1:15" x14ac:dyDescent="0.2">
      <c r="A35" s="60"/>
      <c r="B35" s="60"/>
      <c r="C35" s="60"/>
      <c r="D35" s="5" t="s">
        <v>4</v>
      </c>
      <c r="O35" s="5">
        <v>1378.75</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BF2ECE9B-6E0B-4F9B-B392-7EA9FE4C530D}">
          <x14:formula1>
            <xm:f>Appoggio!$C$2:$C$3</xm:f>
          </x14:formula1>
          <xm:sqref>K29</xm:sqref>
        </x14:dataValidation>
        <x14:dataValidation type="list" allowBlank="1" showInputMessage="1" showErrorMessage="1" xr:uid="{CC2FC583-65FB-4ABF-B666-47EB60744B41}">
          <x14:formula1>
            <xm:f>Appoggio!$D$2:$D$3</xm:f>
          </x14:formula1>
          <xm:sqref>J4:J5</xm:sqref>
        </x14:dataValidation>
        <x14:dataValidation type="list" allowBlank="1" showInputMessage="1" showErrorMessage="1" xr:uid="{C1FB2204-D99B-4A4A-ADD9-65A284B1E09F}">
          <x14:formula1>
            <xm:f>Appoggio!$A$2:$A$5</xm:f>
          </x14:formula1>
          <xm:sqref>B7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O38"/>
  <sheetViews>
    <sheetView zoomScaleNormal="100" workbookViewId="0">
      <selection activeCell="C10" sqref="C10"/>
    </sheetView>
  </sheetViews>
  <sheetFormatPr defaultColWidth="26.7109375" defaultRowHeight="12.75" x14ac:dyDescent="0.2"/>
  <cols>
    <col min="1" max="1" width="27.42578125" style="5" bestFit="1" customWidth="1"/>
    <col min="2" max="2" width="35.1406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5" width="16" style="5" bestFit="1" customWidth="1"/>
    <col min="16" max="16384" width="26.7109375" style="5"/>
  </cols>
  <sheetData>
    <row r="1" spans="1:15" ht="100.5" customHeight="1" x14ac:dyDescent="0.2">
      <c r="A1" s="61"/>
      <c r="B1" s="176" t="s">
        <v>1564</v>
      </c>
      <c r="C1" s="177"/>
      <c r="D1" s="177"/>
      <c r="E1" s="177"/>
      <c r="F1" s="177"/>
      <c r="G1" s="177"/>
      <c r="H1" s="177"/>
      <c r="I1" s="177"/>
      <c r="J1" s="177"/>
      <c r="K1" s="177"/>
      <c r="L1" s="177"/>
      <c r="M1" s="177"/>
      <c r="N1" s="177"/>
      <c r="O1" s="178"/>
    </row>
    <row r="2" spans="1:15" ht="19.5" x14ac:dyDescent="0.25">
      <c r="A2" s="173" t="s">
        <v>1562</v>
      </c>
      <c r="B2" s="174"/>
      <c r="C2" s="174"/>
      <c r="D2" s="174"/>
      <c r="E2" s="174"/>
      <c r="F2" s="174"/>
      <c r="G2" s="174"/>
      <c r="H2" s="174"/>
      <c r="I2" s="174"/>
      <c r="J2" s="174"/>
      <c r="K2" s="174"/>
      <c r="L2" s="174"/>
      <c r="M2" s="174"/>
      <c r="N2" s="174"/>
      <c r="O2" s="175"/>
    </row>
    <row r="3" spans="1:15" x14ac:dyDescent="0.2">
      <c r="A3" s="30" t="s">
        <v>0</v>
      </c>
      <c r="B3" s="90" t="str">
        <f>INTESTAZIONE!B2</f>
        <v>Tecnocostruzioni s.r.l.</v>
      </c>
      <c r="C3" s="188" t="s">
        <v>1561</v>
      </c>
      <c r="D3" s="189"/>
      <c r="E3" s="189"/>
      <c r="F3" s="189"/>
      <c r="G3" s="189"/>
      <c r="H3" s="189"/>
      <c r="I3" s="190"/>
      <c r="J3" s="201" t="s">
        <v>1617</v>
      </c>
      <c r="K3" s="202"/>
      <c r="L3" s="179"/>
      <c r="M3" s="179"/>
      <c r="N3" s="180"/>
      <c r="O3" s="181"/>
    </row>
    <row r="4" spans="1:15" ht="30" customHeight="1" x14ac:dyDescent="0.2">
      <c r="A4" s="30" t="s">
        <v>1</v>
      </c>
      <c r="B4" s="44">
        <v>45493</v>
      </c>
      <c r="C4" s="203"/>
      <c r="D4" s="204"/>
      <c r="E4" s="204"/>
      <c r="F4" s="204"/>
      <c r="G4" s="204"/>
      <c r="H4" s="204"/>
      <c r="I4" s="205"/>
      <c r="J4" s="206"/>
      <c r="K4" s="45" t="s">
        <v>1618</v>
      </c>
      <c r="L4" s="182"/>
      <c r="M4" s="182"/>
      <c r="N4" s="183"/>
      <c r="O4" s="184"/>
    </row>
    <row r="5" spans="1:15" x14ac:dyDescent="0.2">
      <c r="A5" s="30" t="s">
        <v>2</v>
      </c>
      <c r="B5" s="46" t="s">
        <v>1638</v>
      </c>
      <c r="C5" s="191"/>
      <c r="D5" s="192"/>
      <c r="E5" s="192"/>
      <c r="F5" s="192"/>
      <c r="G5" s="192"/>
      <c r="H5" s="192"/>
      <c r="I5" s="193"/>
      <c r="J5" s="207"/>
      <c r="K5" s="47"/>
      <c r="L5" s="182"/>
      <c r="M5" s="182"/>
      <c r="N5" s="183"/>
      <c r="O5" s="184"/>
    </row>
    <row r="6" spans="1:15" x14ac:dyDescent="0.2">
      <c r="A6" s="91" t="s">
        <v>19</v>
      </c>
      <c r="B6" s="200" t="s">
        <v>1639</v>
      </c>
      <c r="C6" s="200"/>
      <c r="D6" s="200"/>
      <c r="E6" s="200"/>
      <c r="F6" s="200"/>
      <c r="G6" s="200"/>
      <c r="H6" s="200"/>
      <c r="I6" s="200"/>
      <c r="J6" s="200"/>
      <c r="K6" s="200"/>
      <c r="L6" s="182"/>
      <c r="M6" s="182"/>
      <c r="N6" s="183"/>
      <c r="O6" s="184"/>
    </row>
    <row r="7" spans="1:15" x14ac:dyDescent="0.2">
      <c r="A7" s="91" t="s">
        <v>40</v>
      </c>
      <c r="B7" s="30" t="s">
        <v>1571</v>
      </c>
      <c r="C7" s="195" t="s">
        <v>41</v>
      </c>
      <c r="D7" s="195"/>
      <c r="E7" s="195"/>
      <c r="F7" s="195"/>
      <c r="G7" s="195"/>
      <c r="H7" s="195"/>
      <c r="I7" s="195"/>
      <c r="J7" s="195"/>
      <c r="K7" s="195"/>
      <c r="L7" s="182"/>
      <c r="M7" s="182"/>
      <c r="N7" s="183"/>
      <c r="O7" s="184"/>
    </row>
    <row r="8" spans="1:15" x14ac:dyDescent="0.2">
      <c r="A8" s="92" t="s">
        <v>1560</v>
      </c>
      <c r="B8" s="30" t="s">
        <v>1681</v>
      </c>
      <c r="C8" s="30" t="s">
        <v>1678</v>
      </c>
      <c r="D8" s="195" t="s">
        <v>42</v>
      </c>
      <c r="E8" s="195"/>
      <c r="F8" s="195"/>
      <c r="G8" s="195"/>
      <c r="H8" s="195"/>
      <c r="I8" s="195"/>
      <c r="J8" s="195"/>
      <c r="K8" s="195"/>
      <c r="L8" s="182"/>
      <c r="M8" s="182"/>
      <c r="N8" s="183"/>
      <c r="O8" s="184"/>
    </row>
    <row r="9" spans="1:15" x14ac:dyDescent="0.2">
      <c r="A9" s="92" t="s">
        <v>3</v>
      </c>
      <c r="B9" s="197" t="s">
        <v>1640</v>
      </c>
      <c r="C9" s="197"/>
      <c r="D9" s="197"/>
      <c r="E9" s="197"/>
      <c r="F9" s="197"/>
      <c r="G9" s="197"/>
      <c r="H9" s="197"/>
      <c r="I9" s="197"/>
      <c r="J9" s="197"/>
      <c r="K9" s="197"/>
      <c r="L9" s="185"/>
      <c r="M9" s="185"/>
      <c r="N9" s="186"/>
      <c r="O9" s="187"/>
    </row>
    <row r="10" spans="1:15"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5" ht="25.5" x14ac:dyDescent="0.2">
      <c r="A11" s="199" t="s">
        <v>20</v>
      </c>
      <c r="B11" s="62">
        <v>130</v>
      </c>
      <c r="C11" s="62" t="s">
        <v>539</v>
      </c>
      <c r="D11" s="75" t="s">
        <v>191</v>
      </c>
      <c r="E11" s="62" t="s">
        <v>60</v>
      </c>
      <c r="F11" s="63">
        <v>116.71250000000001</v>
      </c>
      <c r="G11" s="63">
        <v>111.89751025000001</v>
      </c>
      <c r="H11" s="63">
        <v>6.8250000000000002</v>
      </c>
      <c r="I11" s="63">
        <v>0</v>
      </c>
      <c r="J11" s="63">
        <v>109.8875</v>
      </c>
      <c r="K11" s="107">
        <v>1</v>
      </c>
      <c r="L11" s="51">
        <f>G11*K11</f>
        <v>111.89751025000001</v>
      </c>
      <c r="M11" s="51">
        <f t="shared" ref="M11:M18" si="0">K11*H11</f>
        <v>6.8250000000000002</v>
      </c>
      <c r="N11" s="51">
        <f t="shared" ref="N11:N18" si="1">K11*I11</f>
        <v>0</v>
      </c>
      <c r="O11" s="51">
        <f t="shared" ref="O11:O18" si="2">J11*K11</f>
        <v>109.8875</v>
      </c>
    </row>
    <row r="12" spans="1:15" x14ac:dyDescent="0.2">
      <c r="A12" s="199"/>
      <c r="B12" s="62"/>
      <c r="C12" s="62"/>
      <c r="D12" s="75"/>
      <c r="E12" s="62"/>
      <c r="F12" s="63"/>
      <c r="G12" s="63"/>
      <c r="H12" s="63"/>
      <c r="I12" s="63"/>
      <c r="J12" s="63"/>
      <c r="K12" s="107"/>
      <c r="L12" s="51">
        <f t="shared" ref="L12:L31" si="3">G12*K12</f>
        <v>0</v>
      </c>
      <c r="M12" s="51">
        <f t="shared" si="0"/>
        <v>0</v>
      </c>
      <c r="N12" s="51">
        <f t="shared" si="1"/>
        <v>0</v>
      </c>
      <c r="O12" s="51">
        <f t="shared" si="2"/>
        <v>0</v>
      </c>
    </row>
    <row r="13" spans="1:15" x14ac:dyDescent="0.2">
      <c r="A13" s="199"/>
      <c r="B13" s="62"/>
      <c r="C13" s="62"/>
      <c r="D13" s="75"/>
      <c r="E13" s="62"/>
      <c r="F13" s="63"/>
      <c r="G13" s="63"/>
      <c r="H13" s="63"/>
      <c r="I13" s="63"/>
      <c r="J13" s="63"/>
      <c r="K13" s="52"/>
      <c r="L13" s="51">
        <f t="shared" si="3"/>
        <v>0</v>
      </c>
      <c r="M13" s="51">
        <f t="shared" si="0"/>
        <v>0</v>
      </c>
      <c r="N13" s="51">
        <f t="shared" si="1"/>
        <v>0</v>
      </c>
      <c r="O13" s="51">
        <f t="shared" si="2"/>
        <v>0</v>
      </c>
    </row>
    <row r="14" spans="1:15" x14ac:dyDescent="0.2">
      <c r="A14" s="199"/>
      <c r="B14" s="62"/>
      <c r="C14" s="62"/>
      <c r="D14" s="75"/>
      <c r="E14" s="62"/>
      <c r="F14" s="63"/>
      <c r="G14" s="63"/>
      <c r="H14" s="63"/>
      <c r="I14" s="63"/>
      <c r="J14" s="63"/>
      <c r="K14" s="52"/>
      <c r="L14" s="51">
        <f t="shared" si="3"/>
        <v>0</v>
      </c>
      <c r="M14" s="51">
        <f t="shared" si="0"/>
        <v>0</v>
      </c>
      <c r="N14" s="51">
        <f t="shared" si="1"/>
        <v>0</v>
      </c>
      <c r="O14" s="51">
        <f t="shared" si="2"/>
        <v>0</v>
      </c>
    </row>
    <row r="15" spans="1:15" x14ac:dyDescent="0.2">
      <c r="A15" s="199"/>
      <c r="B15" s="62"/>
      <c r="C15" s="62"/>
      <c r="D15" s="75"/>
      <c r="E15" s="62"/>
      <c r="F15" s="63"/>
      <c r="G15" s="63"/>
      <c r="H15" s="63"/>
      <c r="I15" s="63"/>
      <c r="J15" s="63"/>
      <c r="K15" s="52"/>
      <c r="L15" s="51">
        <f t="shared" ref="L15:L16" si="4">G15*K15</f>
        <v>0</v>
      </c>
      <c r="M15" s="51">
        <f t="shared" ref="M15:M16" si="5">K15*H15</f>
        <v>0</v>
      </c>
      <c r="N15" s="51">
        <f t="shared" ref="N15:N16" si="6">K15*I15</f>
        <v>0</v>
      </c>
      <c r="O15" s="51">
        <f t="shared" ref="O15:O16" si="7">J15*K15</f>
        <v>0</v>
      </c>
    </row>
    <row r="16" spans="1:15" x14ac:dyDescent="0.2">
      <c r="A16" s="199"/>
      <c r="B16" s="62"/>
      <c r="C16" s="62"/>
      <c r="D16" s="75"/>
      <c r="E16" s="62"/>
      <c r="F16" s="63"/>
      <c r="G16" s="63"/>
      <c r="H16" s="63"/>
      <c r="I16" s="63"/>
      <c r="J16" s="63"/>
      <c r="K16" s="52"/>
      <c r="L16" s="51">
        <f t="shared" si="4"/>
        <v>0</v>
      </c>
      <c r="M16" s="51">
        <f t="shared" si="5"/>
        <v>0</v>
      </c>
      <c r="N16" s="51">
        <f t="shared" si="6"/>
        <v>0</v>
      </c>
      <c r="O16" s="51">
        <f t="shared" si="7"/>
        <v>0</v>
      </c>
    </row>
    <row r="17" spans="1:15" x14ac:dyDescent="0.2">
      <c r="A17" s="199"/>
      <c r="B17" s="62"/>
      <c r="C17" s="62"/>
      <c r="D17" s="53"/>
      <c r="E17" s="54"/>
      <c r="F17" s="55"/>
      <c r="G17" s="55"/>
      <c r="H17" s="55"/>
      <c r="I17" s="55"/>
      <c r="J17" s="55"/>
      <c r="K17" s="50"/>
      <c r="L17" s="51">
        <f t="shared" si="3"/>
        <v>0</v>
      </c>
      <c r="M17" s="51">
        <f t="shared" si="0"/>
        <v>0</v>
      </c>
      <c r="N17" s="51">
        <f t="shared" si="1"/>
        <v>0</v>
      </c>
      <c r="O17" s="51">
        <f t="shared" si="2"/>
        <v>0</v>
      </c>
    </row>
    <row r="18" spans="1:15" x14ac:dyDescent="0.2">
      <c r="A18" s="199"/>
      <c r="B18" s="63"/>
      <c r="C18" s="63"/>
      <c r="D18" s="76"/>
      <c r="E18" s="63"/>
      <c r="F18" s="63"/>
      <c r="G18" s="63"/>
      <c r="H18" s="55"/>
      <c r="I18" s="55"/>
      <c r="J18" s="55"/>
      <c r="K18" s="50"/>
      <c r="L18" s="51">
        <f t="shared" si="3"/>
        <v>0</v>
      </c>
      <c r="M18" s="51">
        <f t="shared" si="0"/>
        <v>0</v>
      </c>
      <c r="N18" s="51">
        <f t="shared" si="1"/>
        <v>0</v>
      </c>
      <c r="O18" s="51">
        <f t="shared" si="2"/>
        <v>0</v>
      </c>
    </row>
    <row r="19" spans="1:15" x14ac:dyDescent="0.2">
      <c r="A19" s="199"/>
      <c r="B19" s="196" t="s">
        <v>27</v>
      </c>
      <c r="C19" s="196"/>
      <c r="D19" s="196"/>
      <c r="E19" s="196"/>
      <c r="F19" s="196"/>
      <c r="G19" s="196"/>
      <c r="H19" s="196"/>
      <c r="I19" s="196"/>
      <c r="J19" s="196"/>
      <c r="K19" s="196"/>
      <c r="L19" s="56">
        <f>SUM(L11:L18)</f>
        <v>111.89751025000001</v>
      </c>
      <c r="M19" s="56">
        <f>SUM(M11:M18)</f>
        <v>6.8250000000000002</v>
      </c>
      <c r="N19" s="56">
        <f>SUM(N11:N18)</f>
        <v>0</v>
      </c>
      <c r="O19" s="56">
        <f>SUM(O11:O18)</f>
        <v>109.8875</v>
      </c>
    </row>
    <row r="20" spans="1:15" x14ac:dyDescent="0.2">
      <c r="A20" s="198" t="s">
        <v>21</v>
      </c>
      <c r="B20" s="62"/>
      <c r="C20" s="62"/>
      <c r="D20" s="75"/>
      <c r="E20" s="62"/>
      <c r="F20" s="63"/>
      <c r="G20" s="63"/>
      <c r="H20" s="63"/>
      <c r="I20" s="63"/>
      <c r="J20" s="63"/>
      <c r="K20" s="107"/>
      <c r="L20" s="51">
        <f t="shared" si="3"/>
        <v>0</v>
      </c>
      <c r="M20" s="51">
        <f>K20*H20</f>
        <v>0</v>
      </c>
      <c r="N20" s="51">
        <f>K20*I20</f>
        <v>0</v>
      </c>
      <c r="O20" s="51">
        <f>J20*K20</f>
        <v>0</v>
      </c>
    </row>
    <row r="21" spans="1:15" x14ac:dyDescent="0.2">
      <c r="A21" s="198"/>
      <c r="B21" s="62"/>
      <c r="C21" s="62"/>
      <c r="D21" s="75"/>
      <c r="E21" s="54"/>
      <c r="F21" s="63"/>
      <c r="G21" s="63"/>
      <c r="H21" s="63"/>
      <c r="I21" s="63"/>
      <c r="J21" s="63"/>
      <c r="K21" s="107"/>
      <c r="L21" s="51">
        <f t="shared" si="3"/>
        <v>0</v>
      </c>
      <c r="M21" s="51">
        <f>K21*H21</f>
        <v>0</v>
      </c>
      <c r="N21" s="51">
        <f>K21*I21</f>
        <v>0</v>
      </c>
      <c r="O21" s="51">
        <f>J21*K21</f>
        <v>0</v>
      </c>
    </row>
    <row r="22" spans="1:15" x14ac:dyDescent="0.2">
      <c r="A22" s="198"/>
      <c r="B22" s="62"/>
      <c r="C22" s="62"/>
      <c r="D22" s="75"/>
      <c r="E22" s="54"/>
      <c r="F22" s="63"/>
      <c r="G22" s="63"/>
      <c r="H22" s="63"/>
      <c r="I22" s="63"/>
      <c r="J22" s="63"/>
      <c r="K22" s="107"/>
      <c r="L22" s="51">
        <f t="shared" si="3"/>
        <v>0</v>
      </c>
      <c r="M22" s="51">
        <f>K22*H22</f>
        <v>0</v>
      </c>
      <c r="N22" s="51">
        <f>K22*I22</f>
        <v>0</v>
      </c>
      <c r="O22" s="51">
        <f>J22*K22</f>
        <v>0</v>
      </c>
    </row>
    <row r="23" spans="1:15" x14ac:dyDescent="0.2">
      <c r="A23" s="198"/>
      <c r="B23" s="62"/>
      <c r="C23" s="62"/>
      <c r="D23" s="75"/>
      <c r="E23" s="54"/>
      <c r="F23" s="63"/>
      <c r="G23" s="63"/>
      <c r="H23" s="63"/>
      <c r="I23" s="63"/>
      <c r="J23" s="63"/>
      <c r="K23" s="107"/>
      <c r="L23" s="51">
        <f t="shared" si="3"/>
        <v>0</v>
      </c>
      <c r="M23" s="51">
        <f>K23*H23</f>
        <v>0</v>
      </c>
      <c r="N23" s="51">
        <f>K23*I23</f>
        <v>0</v>
      </c>
      <c r="O23" s="51">
        <f>J23*K23</f>
        <v>0</v>
      </c>
    </row>
    <row r="24" spans="1:15" x14ac:dyDescent="0.2">
      <c r="A24" s="198"/>
      <c r="B24" s="196" t="s">
        <v>27</v>
      </c>
      <c r="C24" s="196"/>
      <c r="D24" s="196"/>
      <c r="E24" s="196"/>
      <c r="F24" s="196"/>
      <c r="G24" s="196"/>
      <c r="H24" s="196"/>
      <c r="I24" s="196"/>
      <c r="J24" s="196"/>
      <c r="K24" s="196"/>
      <c r="L24" s="56">
        <f>SUM(L20:L23)</f>
        <v>0</v>
      </c>
      <c r="M24" s="56">
        <f>SUM(M20:M23)</f>
        <v>0</v>
      </c>
      <c r="N24" s="56">
        <f t="shared" ref="N24" si="8">SUM(N20:N23)</f>
        <v>0</v>
      </c>
      <c r="O24" s="56">
        <f>SUM(O20:O23)</f>
        <v>0</v>
      </c>
    </row>
    <row r="25" spans="1:15" ht="25.5" x14ac:dyDescent="0.2">
      <c r="A25" s="198" t="s">
        <v>22</v>
      </c>
      <c r="B25" s="62">
        <v>339</v>
      </c>
      <c r="C25" s="62" t="s">
        <v>759</v>
      </c>
      <c r="D25" s="75" t="s">
        <v>760</v>
      </c>
      <c r="E25" s="62" t="s">
        <v>60</v>
      </c>
      <c r="F25" s="63">
        <v>1.8</v>
      </c>
      <c r="G25" s="63">
        <v>0</v>
      </c>
      <c r="H25" s="63">
        <v>0</v>
      </c>
      <c r="I25" s="63">
        <v>0</v>
      </c>
      <c r="J25" s="63">
        <v>1.8</v>
      </c>
      <c r="K25" s="107">
        <v>1</v>
      </c>
      <c r="L25" s="51">
        <f t="shared" si="3"/>
        <v>0</v>
      </c>
      <c r="M25" s="51">
        <f>K25*H25</f>
        <v>0</v>
      </c>
      <c r="N25" s="51">
        <f>K25*I25</f>
        <v>0</v>
      </c>
      <c r="O25" s="51">
        <f>J25*K25</f>
        <v>1.8</v>
      </c>
    </row>
    <row r="26" spans="1:15" ht="25.5" x14ac:dyDescent="0.2">
      <c r="A26" s="198"/>
      <c r="B26" s="62">
        <v>342</v>
      </c>
      <c r="C26" s="62" t="s">
        <v>765</v>
      </c>
      <c r="D26" s="75" t="s">
        <v>766</v>
      </c>
      <c r="E26" s="54" t="s">
        <v>60</v>
      </c>
      <c r="F26" s="63">
        <v>1.1100000000000001</v>
      </c>
      <c r="G26" s="63">
        <v>0</v>
      </c>
      <c r="H26" s="63">
        <v>0</v>
      </c>
      <c r="I26" s="63">
        <v>0</v>
      </c>
      <c r="J26" s="63">
        <v>1.1100000000000001</v>
      </c>
      <c r="K26" s="107">
        <v>1</v>
      </c>
      <c r="L26" s="51">
        <f t="shared" si="3"/>
        <v>0</v>
      </c>
      <c r="M26" s="51">
        <f>K26*H26</f>
        <v>0</v>
      </c>
      <c r="N26" s="51">
        <f>K26*I26</f>
        <v>0</v>
      </c>
      <c r="O26" s="51">
        <f>J26*K26</f>
        <v>1.1100000000000001</v>
      </c>
    </row>
    <row r="27" spans="1:15" x14ac:dyDescent="0.2">
      <c r="A27" s="198"/>
      <c r="B27" s="62">
        <v>711</v>
      </c>
      <c r="C27" s="62" t="s">
        <v>1497</v>
      </c>
      <c r="D27" s="75" t="s">
        <v>1498</v>
      </c>
      <c r="E27" s="54" t="s">
        <v>60</v>
      </c>
      <c r="F27" s="63">
        <v>3.59</v>
      </c>
      <c r="G27" s="63">
        <v>0</v>
      </c>
      <c r="H27" s="63">
        <v>0</v>
      </c>
      <c r="I27" s="63">
        <v>0</v>
      </c>
      <c r="J27" s="63">
        <v>3.59</v>
      </c>
      <c r="K27" s="107">
        <v>1</v>
      </c>
      <c r="L27" s="51">
        <f t="shared" si="3"/>
        <v>0</v>
      </c>
      <c r="M27" s="51">
        <f>K27*H27</f>
        <v>0</v>
      </c>
      <c r="N27" s="51">
        <f>K27*I27</f>
        <v>0</v>
      </c>
      <c r="O27" s="51">
        <f>J27*K27</f>
        <v>3.59</v>
      </c>
    </row>
    <row r="28" spans="1:15" x14ac:dyDescent="0.2">
      <c r="A28" s="198"/>
      <c r="B28" s="62"/>
      <c r="C28" s="62"/>
      <c r="D28" s="75"/>
      <c r="E28" s="54"/>
      <c r="F28" s="63"/>
      <c r="G28" s="63"/>
      <c r="H28" s="63"/>
      <c r="I28" s="63"/>
      <c r="J28" s="63"/>
      <c r="K28" s="107"/>
      <c r="L28" s="51">
        <f t="shared" si="3"/>
        <v>0</v>
      </c>
      <c r="M28" s="51">
        <f>K28*H28</f>
        <v>0</v>
      </c>
      <c r="N28" s="51">
        <f>K28*I28</f>
        <v>0</v>
      </c>
      <c r="O28" s="51">
        <f>J28*K28</f>
        <v>0</v>
      </c>
    </row>
    <row r="29" spans="1:15" x14ac:dyDescent="0.2">
      <c r="A29" s="198"/>
      <c r="B29" s="62"/>
      <c r="C29" s="62"/>
      <c r="D29" s="75"/>
      <c r="E29" s="54"/>
      <c r="F29" s="63"/>
      <c r="G29" s="63"/>
      <c r="H29" s="63"/>
      <c r="I29" s="63"/>
      <c r="J29" s="63"/>
      <c r="K29" s="107"/>
      <c r="L29" s="51">
        <f t="shared" si="3"/>
        <v>0</v>
      </c>
      <c r="M29" s="51">
        <f>K29*H29</f>
        <v>0</v>
      </c>
      <c r="N29" s="51">
        <f>K29*I29</f>
        <v>0</v>
      </c>
      <c r="O29" s="51">
        <f>J29*K29</f>
        <v>0</v>
      </c>
    </row>
    <row r="30" spans="1:15" x14ac:dyDescent="0.2">
      <c r="A30" s="198"/>
      <c r="B30" s="196" t="s">
        <v>27</v>
      </c>
      <c r="C30" s="196"/>
      <c r="D30" s="196"/>
      <c r="E30" s="196"/>
      <c r="F30" s="196"/>
      <c r="G30" s="196"/>
      <c r="H30" s="196"/>
      <c r="I30" s="196"/>
      <c r="J30" s="196"/>
      <c r="K30" s="196"/>
      <c r="L30" s="56">
        <f>SUM(L25:L29)</f>
        <v>0</v>
      </c>
      <c r="M30" s="56">
        <f>SUM(M25:M29)</f>
        <v>0</v>
      </c>
      <c r="N30" s="56">
        <f t="shared" ref="N30" si="9">SUM(N25:N29)</f>
        <v>0</v>
      </c>
      <c r="O30" s="56">
        <f>SUM(O25:O29)</f>
        <v>6.5</v>
      </c>
    </row>
    <row r="31" spans="1:15" ht="25.5" x14ac:dyDescent="0.2">
      <c r="A31" s="108" t="s">
        <v>1575</v>
      </c>
      <c r="B31" s="62"/>
      <c r="C31" s="62"/>
      <c r="D31" s="62"/>
      <c r="E31" s="62"/>
      <c r="F31" s="62"/>
      <c r="G31" s="104">
        <f>(L19+L24+L30)*F31</f>
        <v>0</v>
      </c>
      <c r="H31" s="104">
        <v>0</v>
      </c>
      <c r="I31" s="104">
        <f>(N19+N24+N30)*F31</f>
        <v>0</v>
      </c>
      <c r="J31" s="104">
        <f>G31</f>
        <v>0</v>
      </c>
      <c r="K31" s="105">
        <v>0</v>
      </c>
      <c r="L31" s="4">
        <f t="shared" si="3"/>
        <v>0</v>
      </c>
      <c r="M31" s="4">
        <f>K31*H31</f>
        <v>0</v>
      </c>
      <c r="N31" s="4">
        <f>K31*I31</f>
        <v>0</v>
      </c>
      <c r="O31" s="4">
        <f>J31*K31</f>
        <v>0</v>
      </c>
    </row>
    <row r="32" spans="1:15" x14ac:dyDescent="0.2">
      <c r="A32" s="196" t="s">
        <v>29</v>
      </c>
      <c r="B32" s="196"/>
      <c r="C32" s="196"/>
      <c r="D32" s="196"/>
      <c r="E32" s="196"/>
      <c r="F32" s="196"/>
      <c r="G32" s="196"/>
      <c r="H32" s="196"/>
      <c r="I32" s="196"/>
      <c r="J32" s="196"/>
      <c r="K32" s="196"/>
      <c r="L32" s="56">
        <f>ROUND(L19+L24+L30+L31,2)</f>
        <v>111.9</v>
      </c>
      <c r="M32" s="56">
        <f t="shared" ref="M32:O32" si="10">ROUND(M19+M24+M30+M31,2)</f>
        <v>6.83</v>
      </c>
      <c r="N32" s="56">
        <f t="shared" si="10"/>
        <v>0</v>
      </c>
      <c r="O32" s="56">
        <f t="shared" si="10"/>
        <v>116.39</v>
      </c>
    </row>
    <row r="33" spans="1:15" x14ac:dyDescent="0.2">
      <c r="A33" s="196" t="s">
        <v>28</v>
      </c>
      <c r="B33" s="196"/>
      <c r="C33" s="196"/>
      <c r="D33" s="196"/>
      <c r="E33" s="196"/>
      <c r="F33" s="196"/>
      <c r="G33" s="196"/>
      <c r="H33" s="196"/>
      <c r="I33" s="196"/>
      <c r="J33" s="196"/>
      <c r="K33" s="196"/>
      <c r="L33" s="196"/>
      <c r="M33" s="196"/>
      <c r="N33" s="196"/>
      <c r="O33" s="58">
        <f>Ribasso</f>
        <v>8.1199999999999994E-2</v>
      </c>
    </row>
    <row r="34" spans="1:15" x14ac:dyDescent="0.2">
      <c r="A34" s="196" t="s">
        <v>31</v>
      </c>
      <c r="B34" s="196"/>
      <c r="C34" s="196"/>
      <c r="D34" s="196"/>
      <c r="E34" s="196"/>
      <c r="F34" s="196"/>
      <c r="G34" s="196"/>
      <c r="H34" s="196"/>
      <c r="I34" s="196"/>
      <c r="J34" s="196"/>
      <c r="K34" s="196"/>
      <c r="L34" s="196"/>
      <c r="M34" s="196"/>
      <c r="N34" s="196"/>
      <c r="O34" s="56">
        <f>ROUND(O33*O32,2)</f>
        <v>9.4499999999999993</v>
      </c>
    </row>
    <row r="35" spans="1:15" ht="19.5" x14ac:dyDescent="0.2">
      <c r="A35" s="194" t="s">
        <v>30</v>
      </c>
      <c r="B35" s="194"/>
      <c r="C35" s="194"/>
      <c r="D35" s="194"/>
      <c r="E35" s="194"/>
      <c r="F35" s="194"/>
      <c r="G35" s="194"/>
      <c r="H35" s="194"/>
      <c r="I35" s="194"/>
      <c r="J35" s="194"/>
      <c r="K35" s="194"/>
      <c r="L35" s="59">
        <f>L32-(O33*L32)</f>
        <v>102.81372</v>
      </c>
      <c r="M35" s="59">
        <f>M32</f>
        <v>6.83</v>
      </c>
      <c r="N35" s="59">
        <f>N32</f>
        <v>0</v>
      </c>
      <c r="O35" s="59">
        <f>O32-O34</f>
        <v>106.94</v>
      </c>
    </row>
    <row r="36" spans="1:15" ht="19.5" x14ac:dyDescent="0.2">
      <c r="A36" s="194" t="s">
        <v>7</v>
      </c>
      <c r="B36" s="194"/>
      <c r="C36" s="194"/>
      <c r="D36" s="194"/>
      <c r="E36" s="194"/>
      <c r="F36" s="194"/>
      <c r="G36" s="194"/>
      <c r="H36" s="194"/>
      <c r="I36" s="194"/>
      <c r="J36" s="194"/>
      <c r="K36" s="194"/>
      <c r="L36" s="194"/>
      <c r="M36" s="194"/>
      <c r="N36" s="194"/>
      <c r="O36" s="106">
        <f>M35+N35+O35</f>
        <v>113.77</v>
      </c>
    </row>
    <row r="37" spans="1:15" x14ac:dyDescent="0.2">
      <c r="A37" s="60"/>
      <c r="B37" s="60"/>
      <c r="C37" s="60"/>
      <c r="D37" s="5" t="s">
        <v>4</v>
      </c>
    </row>
    <row r="38" spans="1:15" x14ac:dyDescent="0.2">
      <c r="A38" s="65"/>
      <c r="B38" s="65"/>
      <c r="C38" s="65"/>
      <c r="D38" s="5" t="s">
        <v>38</v>
      </c>
    </row>
  </sheetData>
  <mergeCells count="22">
    <mergeCell ref="B6:K6"/>
    <mergeCell ref="D8:K8"/>
    <mergeCell ref="C3:I3"/>
    <mergeCell ref="J3:K3"/>
    <mergeCell ref="C4:I5"/>
    <mergeCell ref="J4:J5"/>
    <mergeCell ref="A35:K35"/>
    <mergeCell ref="A36:N36"/>
    <mergeCell ref="B1:O1"/>
    <mergeCell ref="A2:O2"/>
    <mergeCell ref="A32:K32"/>
    <mergeCell ref="A34:N34"/>
    <mergeCell ref="A33:N33"/>
    <mergeCell ref="A11:A19"/>
    <mergeCell ref="B19:K19"/>
    <mergeCell ref="C7:K7"/>
    <mergeCell ref="A20:A24"/>
    <mergeCell ref="B24:K24"/>
    <mergeCell ref="A25:A30"/>
    <mergeCell ref="B30:K30"/>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9E42907-5F0F-4719-A29C-BA766904D79C}">
          <x14:formula1>
            <xm:f>Appoggio!$C$2:$C$3</xm:f>
          </x14:formula1>
          <xm:sqref>K31</xm:sqref>
        </x14:dataValidation>
        <x14:dataValidation type="list" allowBlank="1" showInputMessage="1" showErrorMessage="1" xr:uid="{2DB0EB46-F6C0-47EB-B82E-C76615006FF3}">
          <x14:formula1>
            <xm:f>Appoggio!$D$2:$D$3</xm:f>
          </x14:formula1>
          <xm:sqref>J4:J5</xm:sqref>
        </x14:dataValidation>
        <x14:dataValidation type="list" allowBlank="1" showInputMessage="1" showErrorMessage="1" xr:uid="{2F33993F-9E53-4542-923C-850374F95E7A}">
          <x14:formula1>
            <xm:f>Appoggio!$A$2:$A$5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P36"/>
  <sheetViews>
    <sheetView topLeftCell="A7" zoomScaleNormal="100" workbookViewId="0">
      <selection activeCell="L22" sqref="L22:O22"/>
    </sheetView>
  </sheetViews>
  <sheetFormatPr defaultColWidth="26.7109375" defaultRowHeight="12.75" x14ac:dyDescent="0.2"/>
  <cols>
    <col min="1" max="1" width="27.42578125" style="5" bestFit="1" customWidth="1"/>
    <col min="2" max="2" width="36"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4.85546875" style="5" bestFit="1" customWidth="1"/>
    <col min="14" max="14" width="16" style="5" bestFit="1" customWidth="1"/>
    <col min="15" max="15" width="18.7109375" style="5" customWidth="1"/>
    <col min="16" max="16384" width="26.7109375" style="5"/>
  </cols>
  <sheetData>
    <row r="1" spans="1:16" ht="100.5" customHeight="1" x14ac:dyDescent="0.2">
      <c r="A1" s="61"/>
      <c r="B1" s="176" t="s">
        <v>1564</v>
      </c>
      <c r="C1" s="177"/>
      <c r="D1" s="177"/>
      <c r="E1" s="177"/>
      <c r="F1" s="177"/>
      <c r="G1" s="177"/>
      <c r="H1" s="177"/>
      <c r="I1" s="177"/>
      <c r="J1" s="177"/>
      <c r="K1" s="177"/>
      <c r="L1" s="177"/>
      <c r="M1" s="177"/>
      <c r="N1" s="177"/>
      <c r="O1" s="178"/>
    </row>
    <row r="2" spans="1:16" ht="19.5" x14ac:dyDescent="0.25">
      <c r="A2" s="173" t="s">
        <v>1562</v>
      </c>
      <c r="B2" s="174"/>
      <c r="C2" s="174"/>
      <c r="D2" s="174"/>
      <c r="E2" s="174"/>
      <c r="F2" s="174"/>
      <c r="G2" s="174"/>
      <c r="H2" s="174"/>
      <c r="I2" s="174"/>
      <c r="J2" s="174"/>
      <c r="K2" s="174"/>
      <c r="L2" s="174"/>
      <c r="M2" s="174"/>
      <c r="N2" s="174"/>
      <c r="O2" s="175"/>
    </row>
    <row r="3" spans="1:16" x14ac:dyDescent="0.2">
      <c r="A3" s="30" t="s">
        <v>0</v>
      </c>
      <c r="B3" s="90" t="str">
        <f>INTESTAZIONE!B2</f>
        <v>Tecnocostruzioni s.r.l.</v>
      </c>
      <c r="C3" s="188" t="s">
        <v>1561</v>
      </c>
      <c r="D3" s="189"/>
      <c r="E3" s="189"/>
      <c r="F3" s="189"/>
      <c r="G3" s="189"/>
      <c r="H3" s="189"/>
      <c r="I3" s="190"/>
      <c r="J3" s="201" t="s">
        <v>1617</v>
      </c>
      <c r="K3" s="202"/>
      <c r="L3" s="179"/>
      <c r="M3" s="179"/>
      <c r="N3" s="180"/>
      <c r="O3" s="181"/>
    </row>
    <row r="4" spans="1:16" ht="30" customHeight="1" x14ac:dyDescent="0.2">
      <c r="A4" s="30" t="s">
        <v>1</v>
      </c>
      <c r="B4" s="44">
        <v>45496</v>
      </c>
      <c r="C4" s="203"/>
      <c r="D4" s="204"/>
      <c r="E4" s="204"/>
      <c r="F4" s="204"/>
      <c r="G4" s="204"/>
      <c r="H4" s="204"/>
      <c r="I4" s="205"/>
      <c r="J4" s="206" t="s">
        <v>1621</v>
      </c>
      <c r="K4" s="45" t="s">
        <v>1618</v>
      </c>
      <c r="L4" s="182"/>
      <c r="M4" s="182"/>
      <c r="N4" s="183"/>
      <c r="O4" s="184"/>
    </row>
    <row r="5" spans="1:16" x14ac:dyDescent="0.2">
      <c r="A5" s="30" t="s">
        <v>2</v>
      </c>
      <c r="B5" s="46" t="s">
        <v>1641</v>
      </c>
      <c r="C5" s="191"/>
      <c r="D5" s="192"/>
      <c r="E5" s="192"/>
      <c r="F5" s="192"/>
      <c r="G5" s="192"/>
      <c r="H5" s="192"/>
      <c r="I5" s="193"/>
      <c r="J5" s="207"/>
      <c r="K5" s="47">
        <v>2</v>
      </c>
      <c r="L5" s="182"/>
      <c r="M5" s="182"/>
      <c r="N5" s="183"/>
      <c r="O5" s="184"/>
    </row>
    <row r="6" spans="1:16" x14ac:dyDescent="0.2">
      <c r="A6" s="91" t="s">
        <v>19</v>
      </c>
      <c r="B6" s="200" t="s">
        <v>1642</v>
      </c>
      <c r="C6" s="200"/>
      <c r="D6" s="200"/>
      <c r="E6" s="200"/>
      <c r="F6" s="200"/>
      <c r="G6" s="200"/>
      <c r="H6" s="200"/>
      <c r="I6" s="200"/>
      <c r="J6" s="200"/>
      <c r="K6" s="200"/>
      <c r="L6" s="182"/>
      <c r="M6" s="182"/>
      <c r="N6" s="183"/>
      <c r="O6" s="184"/>
    </row>
    <row r="7" spans="1:16" x14ac:dyDescent="0.2">
      <c r="A7" s="91" t="s">
        <v>40</v>
      </c>
      <c r="B7" s="30" t="s">
        <v>1572</v>
      </c>
      <c r="C7" s="195" t="s">
        <v>41</v>
      </c>
      <c r="D7" s="195"/>
      <c r="E7" s="195"/>
      <c r="F7" s="195"/>
      <c r="G7" s="195"/>
      <c r="H7" s="195"/>
      <c r="I7" s="195"/>
      <c r="J7" s="195"/>
      <c r="K7" s="195"/>
      <c r="L7" s="182"/>
      <c r="M7" s="182"/>
      <c r="N7" s="183"/>
      <c r="O7" s="184"/>
    </row>
    <row r="8" spans="1:16" x14ac:dyDescent="0.2">
      <c r="A8" s="92" t="s">
        <v>1560</v>
      </c>
      <c r="B8" s="30" t="s">
        <v>1682</v>
      </c>
      <c r="C8" s="30" t="s">
        <v>1683</v>
      </c>
      <c r="D8" s="195" t="s">
        <v>42</v>
      </c>
      <c r="E8" s="195"/>
      <c r="F8" s="195"/>
      <c r="G8" s="195"/>
      <c r="H8" s="195"/>
      <c r="I8" s="195"/>
      <c r="J8" s="195"/>
      <c r="K8" s="195"/>
      <c r="L8" s="182"/>
      <c r="M8" s="182"/>
      <c r="N8" s="183"/>
      <c r="O8" s="184"/>
    </row>
    <row r="9" spans="1:16" ht="25.5" customHeight="1" x14ac:dyDescent="0.2">
      <c r="A9" s="92" t="s">
        <v>3</v>
      </c>
      <c r="B9" s="197" t="s">
        <v>1666</v>
      </c>
      <c r="C9" s="197"/>
      <c r="D9" s="197"/>
      <c r="E9" s="197"/>
      <c r="F9" s="197"/>
      <c r="G9" s="197"/>
      <c r="H9" s="197"/>
      <c r="I9" s="197"/>
      <c r="J9" s="197"/>
      <c r="K9" s="197"/>
      <c r="L9" s="185"/>
      <c r="M9" s="185"/>
      <c r="N9" s="186"/>
      <c r="O9" s="187"/>
    </row>
    <row r="10" spans="1:16"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6" ht="51" x14ac:dyDescent="0.2">
      <c r="A11" s="199" t="s">
        <v>20</v>
      </c>
      <c r="B11" s="62">
        <v>120</v>
      </c>
      <c r="C11" s="62" t="s">
        <v>528</v>
      </c>
      <c r="D11" s="75" t="s">
        <v>181</v>
      </c>
      <c r="E11" s="62" t="s">
        <v>60</v>
      </c>
      <c r="F11" s="63">
        <v>345.54107200000004</v>
      </c>
      <c r="G11" s="63">
        <v>173.46155230000002</v>
      </c>
      <c r="H11" s="63">
        <v>8.9799999999999986</v>
      </c>
      <c r="I11" s="63">
        <v>0</v>
      </c>
      <c r="J11" s="63">
        <v>336.56107200000002</v>
      </c>
      <c r="K11" s="107">
        <v>1</v>
      </c>
      <c r="L11" s="51">
        <f>G11*K11</f>
        <v>173.46155230000002</v>
      </c>
      <c r="M11" s="51">
        <f t="shared" ref="M11:M16" si="0">K11*H11</f>
        <v>8.9799999999999986</v>
      </c>
      <c r="N11" s="51">
        <f t="shared" ref="N11:N16" si="1">K11*I11</f>
        <v>0</v>
      </c>
      <c r="O11" s="51">
        <f t="shared" ref="O11:O16" si="2">J11*K11</f>
        <v>336.56107200000002</v>
      </c>
      <c r="P11" s="5">
        <f>0.5*1.6*0.4</f>
        <v>0.32000000000000006</v>
      </c>
    </row>
    <row r="12" spans="1:16" ht="25.5" x14ac:dyDescent="0.2">
      <c r="A12" s="199"/>
      <c r="B12" s="62">
        <v>130</v>
      </c>
      <c r="C12" s="62" t="s">
        <v>539</v>
      </c>
      <c r="D12" s="75" t="s">
        <v>191</v>
      </c>
      <c r="E12" s="62" t="s">
        <v>60</v>
      </c>
      <c r="F12" s="63">
        <v>116.71250000000001</v>
      </c>
      <c r="G12" s="63">
        <v>111.89751025000001</v>
      </c>
      <c r="H12" s="63">
        <v>6.8250000000000002</v>
      </c>
      <c r="I12" s="63">
        <v>0</v>
      </c>
      <c r="J12" s="63">
        <v>109.8875</v>
      </c>
      <c r="K12" s="107">
        <v>6.6</v>
      </c>
      <c r="L12" s="51">
        <f t="shared" ref="L12:L29" si="3">G12*K12</f>
        <v>738.52356765000002</v>
      </c>
      <c r="M12" s="51">
        <f t="shared" si="0"/>
        <v>45.045000000000002</v>
      </c>
      <c r="N12" s="51">
        <f t="shared" si="1"/>
        <v>0</v>
      </c>
      <c r="O12" s="51">
        <f t="shared" si="2"/>
        <v>725.25749999999994</v>
      </c>
      <c r="P12" s="5" t="s">
        <v>1661</v>
      </c>
    </row>
    <row r="13" spans="1:16" ht="51" x14ac:dyDescent="0.2">
      <c r="A13" s="199"/>
      <c r="B13" s="62">
        <v>142</v>
      </c>
      <c r="C13" s="62" t="s">
        <v>552</v>
      </c>
      <c r="D13" s="75" t="s">
        <v>202</v>
      </c>
      <c r="E13" s="62" t="s">
        <v>60</v>
      </c>
      <c r="F13" s="63">
        <v>53.797000000000011</v>
      </c>
      <c r="G13" s="63">
        <v>0</v>
      </c>
      <c r="H13" s="63">
        <v>53.797000000000011</v>
      </c>
      <c r="I13" s="63">
        <v>0</v>
      </c>
      <c r="J13" s="63">
        <v>0</v>
      </c>
      <c r="K13" s="52">
        <v>1</v>
      </c>
      <c r="L13" s="51">
        <f t="shared" si="3"/>
        <v>0</v>
      </c>
      <c r="M13" s="51">
        <f t="shared" si="0"/>
        <v>53.797000000000011</v>
      </c>
      <c r="N13" s="51">
        <f t="shared" si="1"/>
        <v>0</v>
      </c>
      <c r="O13" s="51">
        <f t="shared" si="2"/>
        <v>0</v>
      </c>
    </row>
    <row r="14" spans="1:16" x14ac:dyDescent="0.2">
      <c r="A14" s="199"/>
      <c r="B14" s="62"/>
      <c r="C14" s="62"/>
      <c r="D14" s="75"/>
      <c r="E14" s="62"/>
      <c r="F14" s="63"/>
      <c r="G14" s="63"/>
      <c r="H14" s="63"/>
      <c r="I14" s="63"/>
      <c r="J14" s="63"/>
      <c r="K14" s="50"/>
      <c r="L14" s="51">
        <f t="shared" si="3"/>
        <v>0</v>
      </c>
      <c r="M14" s="51">
        <f t="shared" si="0"/>
        <v>0</v>
      </c>
      <c r="N14" s="51">
        <f t="shared" si="1"/>
        <v>0</v>
      </c>
      <c r="O14" s="51">
        <f t="shared" si="2"/>
        <v>0</v>
      </c>
    </row>
    <row r="15" spans="1:16" x14ac:dyDescent="0.2">
      <c r="A15" s="199"/>
      <c r="B15" s="62"/>
      <c r="C15" s="62"/>
      <c r="D15" s="53"/>
      <c r="E15" s="54"/>
      <c r="F15" s="55"/>
      <c r="G15" s="55"/>
      <c r="H15" s="55"/>
      <c r="I15" s="55"/>
      <c r="J15" s="55"/>
      <c r="K15" s="50"/>
      <c r="L15" s="51">
        <f t="shared" si="3"/>
        <v>0</v>
      </c>
      <c r="M15" s="51">
        <f t="shared" si="0"/>
        <v>0</v>
      </c>
      <c r="N15" s="51">
        <f t="shared" si="1"/>
        <v>0</v>
      </c>
      <c r="O15" s="51">
        <f t="shared" si="2"/>
        <v>0</v>
      </c>
    </row>
    <row r="16" spans="1:16" x14ac:dyDescent="0.2">
      <c r="A16" s="199"/>
      <c r="B16" s="63"/>
      <c r="C16" s="63"/>
      <c r="D16" s="76"/>
      <c r="E16" s="63"/>
      <c r="F16" s="63"/>
      <c r="G16" s="63"/>
      <c r="H16" s="55"/>
      <c r="I16" s="55"/>
      <c r="J16" s="55"/>
      <c r="K16" s="50"/>
      <c r="L16" s="51">
        <f t="shared" si="3"/>
        <v>0</v>
      </c>
      <c r="M16" s="51">
        <f t="shared" si="0"/>
        <v>0</v>
      </c>
      <c r="N16" s="51">
        <f t="shared" si="1"/>
        <v>0</v>
      </c>
      <c r="O16" s="51">
        <f t="shared" si="2"/>
        <v>0</v>
      </c>
    </row>
    <row r="17" spans="1:16" x14ac:dyDescent="0.2">
      <c r="A17" s="199"/>
      <c r="B17" s="196" t="s">
        <v>27</v>
      </c>
      <c r="C17" s="196"/>
      <c r="D17" s="196"/>
      <c r="E17" s="196"/>
      <c r="F17" s="196"/>
      <c r="G17" s="196"/>
      <c r="H17" s="196"/>
      <c r="I17" s="196"/>
      <c r="J17" s="196"/>
      <c r="K17" s="196"/>
      <c r="L17" s="56">
        <f>SUM(L11:L16)</f>
        <v>911.98511995000001</v>
      </c>
      <c r="M17" s="56">
        <f>SUM(M11:M16)</f>
        <v>107.822</v>
      </c>
      <c r="N17" s="56">
        <f>SUM(N11:N16)</f>
        <v>0</v>
      </c>
      <c r="O17" s="56">
        <f>SUM(O11:O16)</f>
        <v>1061.8185719999999</v>
      </c>
    </row>
    <row r="18" spans="1:16" x14ac:dyDescent="0.2">
      <c r="A18" s="198" t="s">
        <v>21</v>
      </c>
      <c r="B18" s="62" t="s">
        <v>1632</v>
      </c>
      <c r="C18" s="62" t="s">
        <v>1633</v>
      </c>
      <c r="D18" s="75" t="s">
        <v>1634</v>
      </c>
      <c r="E18" s="62" t="s">
        <v>233</v>
      </c>
      <c r="F18" s="63">
        <v>39.06</v>
      </c>
      <c r="G18" s="63">
        <v>0</v>
      </c>
      <c r="H18" s="63">
        <v>1.82</v>
      </c>
      <c r="I18" s="63">
        <v>37.24</v>
      </c>
      <c r="J18" s="63">
        <v>0</v>
      </c>
      <c r="K18" s="107">
        <v>7.5</v>
      </c>
      <c r="L18" s="51">
        <f t="shared" si="3"/>
        <v>0</v>
      </c>
      <c r="M18" s="51">
        <f>K18*H18</f>
        <v>13.65</v>
      </c>
      <c r="N18" s="51">
        <f>K18*I18</f>
        <v>279.3</v>
      </c>
      <c r="O18" s="51">
        <f>J18*K18</f>
        <v>0</v>
      </c>
      <c r="P18" s="5" t="s">
        <v>1662</v>
      </c>
    </row>
    <row r="19" spans="1:16" ht="25.5" x14ac:dyDescent="0.2">
      <c r="A19" s="198"/>
      <c r="B19" s="62" t="s">
        <v>1635</v>
      </c>
      <c r="C19" s="62" t="s">
        <v>1636</v>
      </c>
      <c r="D19" s="75" t="s">
        <v>1637</v>
      </c>
      <c r="E19" s="54" t="s">
        <v>58</v>
      </c>
      <c r="F19" s="63">
        <v>36.57</v>
      </c>
      <c r="G19" s="63">
        <v>36.57</v>
      </c>
      <c r="H19" s="63">
        <v>1.82</v>
      </c>
      <c r="I19" s="63">
        <v>0</v>
      </c>
      <c r="J19" s="63">
        <v>34.75</v>
      </c>
      <c r="K19" s="107">
        <v>2</v>
      </c>
      <c r="L19" s="51">
        <f t="shared" si="3"/>
        <v>73.14</v>
      </c>
      <c r="M19" s="51">
        <f>K19*H19</f>
        <v>3.64</v>
      </c>
      <c r="N19" s="51">
        <f>K19*I19</f>
        <v>0</v>
      </c>
      <c r="O19" s="51">
        <f>J19*K19</f>
        <v>69.5</v>
      </c>
      <c r="P19" s="5" t="s">
        <v>1663</v>
      </c>
    </row>
    <row r="20" spans="1:16" x14ac:dyDescent="0.2">
      <c r="A20" s="198"/>
      <c r="B20" s="62"/>
      <c r="C20" s="62"/>
      <c r="D20" s="75"/>
      <c r="E20" s="54"/>
      <c r="F20" s="63"/>
      <c r="G20" s="63"/>
      <c r="H20" s="63"/>
      <c r="I20" s="63"/>
      <c r="J20" s="63"/>
      <c r="K20" s="107"/>
      <c r="L20" s="51">
        <f t="shared" si="3"/>
        <v>0</v>
      </c>
      <c r="M20" s="51">
        <f>K20*H20</f>
        <v>0</v>
      </c>
      <c r="N20" s="51">
        <f>K20*I20</f>
        <v>0</v>
      </c>
      <c r="O20" s="51">
        <f>J20*K20</f>
        <v>0</v>
      </c>
    </row>
    <row r="21" spans="1:16" x14ac:dyDescent="0.2">
      <c r="A21" s="198"/>
      <c r="B21" s="62"/>
      <c r="C21" s="62"/>
      <c r="D21" s="75"/>
      <c r="E21" s="54"/>
      <c r="F21" s="63"/>
      <c r="G21" s="63"/>
      <c r="H21" s="63"/>
      <c r="I21" s="63"/>
      <c r="J21" s="63"/>
      <c r="K21" s="107"/>
      <c r="L21" s="51">
        <f t="shared" si="3"/>
        <v>0</v>
      </c>
      <c r="M21" s="51">
        <f>K21*H21</f>
        <v>0</v>
      </c>
      <c r="N21" s="51">
        <f>K21*I21</f>
        <v>0</v>
      </c>
      <c r="O21" s="51">
        <f>J21*K21</f>
        <v>0</v>
      </c>
    </row>
    <row r="22" spans="1:16" x14ac:dyDescent="0.2">
      <c r="A22" s="198"/>
      <c r="B22" s="196" t="s">
        <v>27</v>
      </c>
      <c r="C22" s="196"/>
      <c r="D22" s="196"/>
      <c r="E22" s="196"/>
      <c r="F22" s="196"/>
      <c r="G22" s="196"/>
      <c r="H22" s="196"/>
      <c r="I22" s="196"/>
      <c r="J22" s="196"/>
      <c r="K22" s="196"/>
      <c r="L22" s="56">
        <f>SUM(L18:L21)</f>
        <v>73.14</v>
      </c>
      <c r="M22" s="56">
        <f>SUM(M18:M21)</f>
        <v>17.29</v>
      </c>
      <c r="N22" s="56">
        <f t="shared" ref="N22" si="4">SUM(N18:N21)</f>
        <v>279.3</v>
      </c>
      <c r="O22" s="56">
        <f>SUM(O18:O21)</f>
        <v>69.5</v>
      </c>
    </row>
    <row r="23" spans="1:16" ht="51" x14ac:dyDescent="0.2">
      <c r="A23" s="198" t="s">
        <v>22</v>
      </c>
      <c r="B23" s="62">
        <v>273</v>
      </c>
      <c r="C23" s="62" t="s">
        <v>331</v>
      </c>
      <c r="D23" s="75" t="s">
        <v>672</v>
      </c>
      <c r="E23" s="62" t="s">
        <v>49</v>
      </c>
      <c r="F23" s="63">
        <v>5.12</v>
      </c>
      <c r="G23" s="63">
        <v>0</v>
      </c>
      <c r="H23" s="63">
        <v>0</v>
      </c>
      <c r="I23" s="63">
        <v>0</v>
      </c>
      <c r="J23" s="63">
        <v>5.12</v>
      </c>
      <c r="K23" s="107">
        <v>2</v>
      </c>
      <c r="L23" s="51">
        <f t="shared" si="3"/>
        <v>0</v>
      </c>
      <c r="M23" s="51">
        <f>K23*H23</f>
        <v>0</v>
      </c>
      <c r="N23" s="51">
        <f>K23*I23</f>
        <v>0</v>
      </c>
      <c r="O23" s="51">
        <f>J23*K23</f>
        <v>10.24</v>
      </c>
    </row>
    <row r="24" spans="1:16" x14ac:dyDescent="0.2">
      <c r="A24" s="198"/>
      <c r="B24" s="62"/>
      <c r="C24" s="62"/>
      <c r="D24" s="75"/>
      <c r="E24" s="54"/>
      <c r="F24" s="63"/>
      <c r="G24" s="63"/>
      <c r="H24" s="63"/>
      <c r="I24" s="63"/>
      <c r="J24" s="63"/>
      <c r="K24" s="107"/>
      <c r="L24" s="51">
        <f t="shared" si="3"/>
        <v>0</v>
      </c>
      <c r="M24" s="51">
        <f>K24*H24</f>
        <v>0</v>
      </c>
      <c r="N24" s="51">
        <f>K24*I24</f>
        <v>0</v>
      </c>
      <c r="O24" s="51">
        <f>J24*K24</f>
        <v>0</v>
      </c>
    </row>
    <row r="25" spans="1:16" x14ac:dyDescent="0.2">
      <c r="A25" s="198"/>
      <c r="B25" s="62"/>
      <c r="C25" s="62"/>
      <c r="D25" s="75"/>
      <c r="E25" s="54"/>
      <c r="F25" s="63"/>
      <c r="G25" s="63"/>
      <c r="H25" s="63"/>
      <c r="I25" s="63"/>
      <c r="J25" s="63"/>
      <c r="K25" s="107"/>
      <c r="L25" s="51">
        <f t="shared" si="3"/>
        <v>0</v>
      </c>
      <c r="M25" s="51">
        <f>K25*H25</f>
        <v>0</v>
      </c>
      <c r="N25" s="51">
        <f>K25*I25</f>
        <v>0</v>
      </c>
      <c r="O25" s="51">
        <f>J25*K25</f>
        <v>0</v>
      </c>
    </row>
    <row r="26" spans="1:16" x14ac:dyDescent="0.2">
      <c r="A26" s="198"/>
      <c r="B26" s="62"/>
      <c r="C26" s="62"/>
      <c r="D26" s="75"/>
      <c r="E26" s="54"/>
      <c r="F26" s="63"/>
      <c r="G26" s="63"/>
      <c r="H26" s="63"/>
      <c r="I26" s="63"/>
      <c r="J26" s="63"/>
      <c r="K26" s="107"/>
      <c r="L26" s="51">
        <f t="shared" si="3"/>
        <v>0</v>
      </c>
      <c r="M26" s="51">
        <f>K26*H26</f>
        <v>0</v>
      </c>
      <c r="N26" s="51">
        <f>K26*I26</f>
        <v>0</v>
      </c>
      <c r="O26" s="51">
        <f>J26*K26</f>
        <v>0</v>
      </c>
    </row>
    <row r="27" spans="1:16" x14ac:dyDescent="0.2">
      <c r="A27" s="198"/>
      <c r="B27" s="62"/>
      <c r="C27" s="62"/>
      <c r="D27" s="75"/>
      <c r="E27" s="54"/>
      <c r="F27" s="63"/>
      <c r="G27" s="63"/>
      <c r="H27" s="63"/>
      <c r="I27" s="63"/>
      <c r="J27" s="63"/>
      <c r="K27" s="107"/>
      <c r="L27" s="51">
        <f t="shared" si="3"/>
        <v>0</v>
      </c>
      <c r="M27" s="51">
        <f>K27*H27</f>
        <v>0</v>
      </c>
      <c r="N27" s="51">
        <f>K27*I27</f>
        <v>0</v>
      </c>
      <c r="O27" s="51">
        <f>J27*K27</f>
        <v>0</v>
      </c>
    </row>
    <row r="28" spans="1:16"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10.24</v>
      </c>
    </row>
    <row r="29" spans="1:16"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6" x14ac:dyDescent="0.2">
      <c r="A30" s="196" t="s">
        <v>29</v>
      </c>
      <c r="B30" s="196"/>
      <c r="C30" s="196"/>
      <c r="D30" s="196"/>
      <c r="E30" s="196"/>
      <c r="F30" s="196"/>
      <c r="G30" s="196"/>
      <c r="H30" s="196"/>
      <c r="I30" s="196"/>
      <c r="J30" s="196"/>
      <c r="K30" s="196"/>
      <c r="L30" s="56">
        <f>ROUND(L17+L22+L28+L29,2)</f>
        <v>985.13</v>
      </c>
      <c r="M30" s="56">
        <f t="shared" ref="M30:O30" si="6">ROUND(M17+M22+M28+M29,2)</f>
        <v>125.11</v>
      </c>
      <c r="N30" s="56">
        <f t="shared" si="6"/>
        <v>279.3</v>
      </c>
      <c r="O30" s="56">
        <f t="shared" si="6"/>
        <v>1141.56</v>
      </c>
    </row>
    <row r="31" spans="1:16" x14ac:dyDescent="0.2">
      <c r="A31" s="196" t="s">
        <v>28</v>
      </c>
      <c r="B31" s="196"/>
      <c r="C31" s="196"/>
      <c r="D31" s="196"/>
      <c r="E31" s="196"/>
      <c r="F31" s="196"/>
      <c r="G31" s="196"/>
      <c r="H31" s="196"/>
      <c r="I31" s="196"/>
      <c r="J31" s="196"/>
      <c r="K31" s="196"/>
      <c r="L31" s="196"/>
      <c r="M31" s="196"/>
      <c r="N31" s="196"/>
      <c r="O31" s="58">
        <f>Ribasso</f>
        <v>8.1199999999999994E-2</v>
      </c>
    </row>
    <row r="32" spans="1:16" x14ac:dyDescent="0.2">
      <c r="A32" s="196" t="s">
        <v>31</v>
      </c>
      <c r="B32" s="196"/>
      <c r="C32" s="196"/>
      <c r="D32" s="196"/>
      <c r="E32" s="196"/>
      <c r="F32" s="196"/>
      <c r="G32" s="196"/>
      <c r="H32" s="196"/>
      <c r="I32" s="196"/>
      <c r="J32" s="196"/>
      <c r="K32" s="196"/>
      <c r="L32" s="196"/>
      <c r="M32" s="196"/>
      <c r="N32" s="196"/>
      <c r="O32" s="56">
        <f>ROUND(O31*O30,2)</f>
        <v>92.69</v>
      </c>
    </row>
    <row r="33" spans="1:15" ht="19.5" x14ac:dyDescent="0.2">
      <c r="A33" s="194" t="s">
        <v>30</v>
      </c>
      <c r="B33" s="194"/>
      <c r="C33" s="194"/>
      <c r="D33" s="194"/>
      <c r="E33" s="194"/>
      <c r="F33" s="194"/>
      <c r="G33" s="194"/>
      <c r="H33" s="194"/>
      <c r="I33" s="194"/>
      <c r="J33" s="194"/>
      <c r="K33" s="194"/>
      <c r="L33" s="59">
        <f>L30-(O31*L30)</f>
        <v>905.13744399999996</v>
      </c>
      <c r="M33" s="59">
        <f>M30</f>
        <v>125.11</v>
      </c>
      <c r="N33" s="59">
        <f>N30</f>
        <v>279.3</v>
      </c>
      <c r="O33" s="59">
        <f>O30-O32</f>
        <v>1048.8699999999999</v>
      </c>
    </row>
    <row r="34" spans="1:15" ht="19.5" x14ac:dyDescent="0.2">
      <c r="A34" s="194" t="s">
        <v>7</v>
      </c>
      <c r="B34" s="194"/>
      <c r="C34" s="194"/>
      <c r="D34" s="194"/>
      <c r="E34" s="194"/>
      <c r="F34" s="194"/>
      <c r="G34" s="194"/>
      <c r="H34" s="194"/>
      <c r="I34" s="194"/>
      <c r="J34" s="194"/>
      <c r="K34" s="194"/>
      <c r="L34" s="194"/>
      <c r="M34" s="194"/>
      <c r="N34" s="194"/>
      <c r="O34" s="106">
        <f>M33+N33+O33</f>
        <v>1453.28</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73850A1-65CE-4302-9B06-F3B304173FF2}">
          <x14:formula1>
            <xm:f>Appoggio!$C$2:$C$3</xm:f>
          </x14:formula1>
          <xm:sqref>K29</xm:sqref>
        </x14:dataValidation>
        <x14:dataValidation type="list" allowBlank="1" showInputMessage="1" showErrorMessage="1" xr:uid="{D2954F3D-6367-4DC7-BB68-D1B1584C5A7A}">
          <x14:formula1>
            <xm:f>Appoggio!$D$2:$D$3</xm:f>
          </x14:formula1>
          <xm:sqref>J4:J5</xm:sqref>
        </x14:dataValidation>
        <x14:dataValidation type="list" allowBlank="1" showInputMessage="1" showErrorMessage="1" xr:uid="{6641616D-36BE-4D72-AE5A-B6478F7550F4}">
          <x14:formula1>
            <xm:f>Appoggio!$A$2:$A$5</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P37"/>
  <sheetViews>
    <sheetView topLeftCell="A7" zoomScaleNormal="100" workbookViewId="0">
      <selection activeCell="F20" sqref="F20"/>
    </sheetView>
  </sheetViews>
  <sheetFormatPr defaultColWidth="26.7109375" defaultRowHeight="12.75" x14ac:dyDescent="0.2"/>
  <cols>
    <col min="1" max="1" width="27.42578125" style="5" bestFit="1" customWidth="1"/>
    <col min="2" max="2" width="35.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5.140625" style="5" customWidth="1"/>
    <col min="14" max="14" width="16" style="5" bestFit="1" customWidth="1"/>
    <col min="15" max="15" width="22.140625" style="5" customWidth="1"/>
    <col min="16" max="16384" width="26.7109375" style="5"/>
  </cols>
  <sheetData>
    <row r="1" spans="1:16" ht="100.5" customHeight="1" x14ac:dyDescent="0.2">
      <c r="A1" s="61"/>
      <c r="B1" s="176" t="s">
        <v>1564</v>
      </c>
      <c r="C1" s="177"/>
      <c r="D1" s="177"/>
      <c r="E1" s="177"/>
      <c r="F1" s="177"/>
      <c r="G1" s="177"/>
      <c r="H1" s="177"/>
      <c r="I1" s="177"/>
      <c r="J1" s="177"/>
      <c r="K1" s="177"/>
      <c r="L1" s="177"/>
      <c r="M1" s="177"/>
      <c r="N1" s="177"/>
      <c r="O1" s="178"/>
    </row>
    <row r="2" spans="1:16" ht="19.5" x14ac:dyDescent="0.25">
      <c r="A2" s="173" t="s">
        <v>1562</v>
      </c>
      <c r="B2" s="174"/>
      <c r="C2" s="174"/>
      <c r="D2" s="174"/>
      <c r="E2" s="174"/>
      <c r="F2" s="174"/>
      <c r="G2" s="174"/>
      <c r="H2" s="174"/>
      <c r="I2" s="174"/>
      <c r="J2" s="174"/>
      <c r="K2" s="174"/>
      <c r="L2" s="174"/>
      <c r="M2" s="174"/>
      <c r="N2" s="174"/>
      <c r="O2" s="175"/>
    </row>
    <row r="3" spans="1:16" x14ac:dyDescent="0.2">
      <c r="A3" s="30" t="s">
        <v>0</v>
      </c>
      <c r="B3" s="90" t="str">
        <f>INTESTAZIONE!B2</f>
        <v>Tecnocostruzioni s.r.l.</v>
      </c>
      <c r="C3" s="188" t="s">
        <v>1561</v>
      </c>
      <c r="D3" s="189"/>
      <c r="E3" s="189"/>
      <c r="F3" s="189"/>
      <c r="G3" s="189"/>
      <c r="H3" s="189"/>
      <c r="I3" s="190"/>
      <c r="J3" s="201" t="s">
        <v>1617</v>
      </c>
      <c r="K3" s="202"/>
      <c r="L3" s="179"/>
      <c r="M3" s="179"/>
      <c r="N3" s="180"/>
      <c r="O3" s="181"/>
    </row>
    <row r="4" spans="1:16" ht="30" customHeight="1" x14ac:dyDescent="0.2">
      <c r="A4" s="30" t="s">
        <v>1</v>
      </c>
      <c r="B4" s="44" t="s">
        <v>1686</v>
      </c>
      <c r="C4" s="203"/>
      <c r="D4" s="204"/>
      <c r="E4" s="204"/>
      <c r="F4" s="204"/>
      <c r="G4" s="204"/>
      <c r="H4" s="204"/>
      <c r="I4" s="205"/>
      <c r="J4" s="206" t="s">
        <v>1621</v>
      </c>
      <c r="K4" s="45" t="s">
        <v>1618</v>
      </c>
      <c r="L4" s="182"/>
      <c r="M4" s="182"/>
      <c r="N4" s="183"/>
      <c r="O4" s="184"/>
    </row>
    <row r="5" spans="1:16" x14ac:dyDescent="0.2">
      <c r="A5" s="30" t="s">
        <v>2</v>
      </c>
      <c r="B5" s="46" t="s">
        <v>1641</v>
      </c>
      <c r="C5" s="191"/>
      <c r="D5" s="192"/>
      <c r="E5" s="192"/>
      <c r="F5" s="192"/>
      <c r="G5" s="192"/>
      <c r="H5" s="192"/>
      <c r="I5" s="193"/>
      <c r="J5" s="207"/>
      <c r="K5" s="47">
        <v>1</v>
      </c>
      <c r="L5" s="182"/>
      <c r="M5" s="182"/>
      <c r="N5" s="183"/>
      <c r="O5" s="184"/>
    </row>
    <row r="6" spans="1:16" x14ac:dyDescent="0.2">
      <c r="A6" s="91" t="s">
        <v>19</v>
      </c>
      <c r="B6" s="200" t="s">
        <v>1645</v>
      </c>
      <c r="C6" s="200"/>
      <c r="D6" s="200"/>
      <c r="E6" s="200"/>
      <c r="F6" s="200"/>
      <c r="G6" s="200"/>
      <c r="H6" s="200"/>
      <c r="I6" s="200"/>
      <c r="J6" s="200"/>
      <c r="K6" s="200"/>
      <c r="L6" s="182"/>
      <c r="M6" s="182"/>
      <c r="N6" s="183"/>
      <c r="O6" s="184"/>
    </row>
    <row r="7" spans="1:16" x14ac:dyDescent="0.2">
      <c r="A7" s="91" t="s">
        <v>40</v>
      </c>
      <c r="B7" s="30" t="s">
        <v>1574</v>
      </c>
      <c r="C7" s="195" t="s">
        <v>41</v>
      </c>
      <c r="D7" s="195"/>
      <c r="E7" s="195"/>
      <c r="F7" s="195"/>
      <c r="G7" s="195"/>
      <c r="H7" s="195"/>
      <c r="I7" s="195"/>
      <c r="J7" s="195"/>
      <c r="K7" s="195"/>
      <c r="L7" s="182"/>
      <c r="M7" s="182"/>
      <c r="N7" s="183"/>
      <c r="O7" s="184"/>
    </row>
    <row r="8" spans="1:16" x14ac:dyDescent="0.2">
      <c r="A8" s="92" t="s">
        <v>1560</v>
      </c>
      <c r="B8" s="30" t="s">
        <v>1684</v>
      </c>
      <c r="C8" s="30" t="s">
        <v>1685</v>
      </c>
      <c r="D8" s="195" t="s">
        <v>42</v>
      </c>
      <c r="E8" s="195"/>
      <c r="F8" s="195"/>
      <c r="G8" s="195"/>
      <c r="H8" s="195"/>
      <c r="I8" s="195"/>
      <c r="J8" s="195"/>
      <c r="K8" s="195"/>
      <c r="L8" s="182"/>
      <c r="M8" s="182"/>
      <c r="N8" s="183"/>
      <c r="O8" s="184"/>
    </row>
    <row r="9" spans="1:16" ht="45.75" customHeight="1" x14ac:dyDescent="0.2">
      <c r="A9" s="92" t="s">
        <v>3</v>
      </c>
      <c r="B9" s="197" t="s">
        <v>1646</v>
      </c>
      <c r="C9" s="197"/>
      <c r="D9" s="197"/>
      <c r="E9" s="197"/>
      <c r="F9" s="197"/>
      <c r="G9" s="197"/>
      <c r="H9" s="197"/>
      <c r="I9" s="197"/>
      <c r="J9" s="197"/>
      <c r="K9" s="197"/>
      <c r="L9" s="185"/>
      <c r="M9" s="185"/>
      <c r="N9" s="186"/>
      <c r="O9" s="187"/>
    </row>
    <row r="10" spans="1:16"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6" ht="51" x14ac:dyDescent="0.2">
      <c r="A11" s="199" t="s">
        <v>20</v>
      </c>
      <c r="B11" s="62">
        <v>121</v>
      </c>
      <c r="C11" s="62" t="s">
        <v>529</v>
      </c>
      <c r="D11" s="75" t="s">
        <v>182</v>
      </c>
      <c r="E11" s="62" t="s">
        <v>60</v>
      </c>
      <c r="F11" s="63">
        <v>530.9713885000001</v>
      </c>
      <c r="G11" s="63">
        <v>208.00062460000001</v>
      </c>
      <c r="H11" s="63">
        <v>11.317</v>
      </c>
      <c r="I11" s="63">
        <v>0</v>
      </c>
      <c r="J11" s="63">
        <v>519.6543885000001</v>
      </c>
      <c r="K11" s="107">
        <v>1</v>
      </c>
      <c r="L11" s="51">
        <f>G11*K11</f>
        <v>208.00062460000001</v>
      </c>
      <c r="M11" s="51">
        <f t="shared" ref="M11:M17" si="0">K11*H11</f>
        <v>11.317</v>
      </c>
      <c r="N11" s="51">
        <f t="shared" ref="N11:N17" si="1">K11*I11</f>
        <v>0</v>
      </c>
      <c r="O11" s="51">
        <f t="shared" ref="O11:O17" si="2">J11*K11</f>
        <v>519.6543885000001</v>
      </c>
    </row>
    <row r="12" spans="1:16" ht="38.25" x14ac:dyDescent="0.2">
      <c r="A12" s="199"/>
      <c r="B12" s="62">
        <v>73</v>
      </c>
      <c r="C12" s="62" t="s">
        <v>135</v>
      </c>
      <c r="D12" s="75" t="s">
        <v>480</v>
      </c>
      <c r="E12" s="62" t="s">
        <v>49</v>
      </c>
      <c r="F12" s="63">
        <v>16.399999999999999</v>
      </c>
      <c r="G12" s="63">
        <v>13.362719999999999</v>
      </c>
      <c r="H12" s="63">
        <v>0.72</v>
      </c>
      <c r="I12" s="63">
        <v>0</v>
      </c>
      <c r="J12" s="63">
        <v>15.679999999999998</v>
      </c>
      <c r="K12" s="107">
        <v>1</v>
      </c>
      <c r="L12" s="51">
        <f t="shared" ref="L12:L30" si="3">G12*K12</f>
        <v>13.362719999999999</v>
      </c>
      <c r="M12" s="51">
        <f t="shared" si="0"/>
        <v>0.72</v>
      </c>
      <c r="N12" s="51">
        <f t="shared" si="1"/>
        <v>0</v>
      </c>
      <c r="O12" s="51">
        <f t="shared" si="2"/>
        <v>15.679999999999998</v>
      </c>
    </row>
    <row r="13" spans="1:16" ht="76.5" x14ac:dyDescent="0.2">
      <c r="A13" s="199"/>
      <c r="B13" s="62">
        <v>113</v>
      </c>
      <c r="C13" s="62" t="s">
        <v>175</v>
      </c>
      <c r="D13" s="75" t="s">
        <v>520</v>
      </c>
      <c r="E13" s="62" t="s">
        <v>60</v>
      </c>
      <c r="F13" s="63">
        <v>40.450000000000003</v>
      </c>
      <c r="G13" s="63">
        <v>27.829599999999999</v>
      </c>
      <c r="H13" s="63">
        <v>1.5</v>
      </c>
      <c r="I13" s="63">
        <v>0</v>
      </c>
      <c r="J13" s="63">
        <v>38.950000000000003</v>
      </c>
      <c r="K13" s="52">
        <v>1</v>
      </c>
      <c r="L13" s="51">
        <f t="shared" si="3"/>
        <v>27.829599999999999</v>
      </c>
      <c r="M13" s="51">
        <f t="shared" si="0"/>
        <v>1.5</v>
      </c>
      <c r="N13" s="51">
        <f t="shared" si="1"/>
        <v>0</v>
      </c>
      <c r="O13" s="51">
        <f t="shared" si="2"/>
        <v>38.950000000000003</v>
      </c>
    </row>
    <row r="14" spans="1:16" ht="25.5" x14ac:dyDescent="0.2">
      <c r="A14" s="199"/>
      <c r="B14" s="62">
        <v>130</v>
      </c>
      <c r="C14" s="62" t="s">
        <v>539</v>
      </c>
      <c r="D14" s="75" t="s">
        <v>191</v>
      </c>
      <c r="E14" s="62" t="s">
        <v>60</v>
      </c>
      <c r="F14" s="63">
        <v>116.71250000000001</v>
      </c>
      <c r="G14" s="63">
        <v>111.89751025000001</v>
      </c>
      <c r="H14" s="63">
        <v>6.8250000000000002</v>
      </c>
      <c r="I14" s="63">
        <v>0</v>
      </c>
      <c r="J14" s="63">
        <v>109.8875</v>
      </c>
      <c r="K14" s="52">
        <v>1.7</v>
      </c>
      <c r="L14" s="51">
        <f t="shared" ref="L14" si="4">G14*K14</f>
        <v>190.22576742500002</v>
      </c>
      <c r="M14" s="51">
        <f t="shared" ref="M14" si="5">K14*H14</f>
        <v>11.602499999999999</v>
      </c>
      <c r="N14" s="51">
        <f t="shared" ref="N14" si="6">K14*I14</f>
        <v>0</v>
      </c>
      <c r="O14" s="51">
        <f t="shared" ref="O14" si="7">J14*K14</f>
        <v>186.80875</v>
      </c>
      <c r="P14" s="5" t="s">
        <v>1647</v>
      </c>
    </row>
    <row r="15" spans="1:16" ht="38.25" x14ac:dyDescent="0.2">
      <c r="A15" s="199"/>
      <c r="B15" s="62">
        <v>117</v>
      </c>
      <c r="C15" s="62" t="s">
        <v>178</v>
      </c>
      <c r="D15" s="75" t="s">
        <v>525</v>
      </c>
      <c r="E15" s="62" t="s">
        <v>60</v>
      </c>
      <c r="F15" s="63">
        <v>41.68</v>
      </c>
      <c r="G15" s="63">
        <v>38.816583999999999</v>
      </c>
      <c r="H15" s="63">
        <v>2.11</v>
      </c>
      <c r="I15" s="63">
        <v>0</v>
      </c>
      <c r="J15" s="63">
        <v>39.57</v>
      </c>
      <c r="K15" s="50">
        <v>1</v>
      </c>
      <c r="L15" s="51">
        <f t="shared" si="3"/>
        <v>38.816583999999999</v>
      </c>
      <c r="M15" s="51">
        <f t="shared" si="0"/>
        <v>2.11</v>
      </c>
      <c r="N15" s="51">
        <f t="shared" si="1"/>
        <v>0</v>
      </c>
      <c r="O15" s="51">
        <f t="shared" si="2"/>
        <v>39.57</v>
      </c>
    </row>
    <row r="16" spans="1:16" ht="38.25" x14ac:dyDescent="0.2">
      <c r="A16" s="199"/>
      <c r="B16" s="62">
        <v>166</v>
      </c>
      <c r="C16" s="62" t="s">
        <v>570</v>
      </c>
      <c r="D16" s="53" t="s">
        <v>571</v>
      </c>
      <c r="E16" s="54" t="s">
        <v>213</v>
      </c>
      <c r="F16" s="55">
        <v>149.27000000000001</v>
      </c>
      <c r="G16" s="55">
        <v>0</v>
      </c>
      <c r="H16" s="55">
        <v>0</v>
      </c>
      <c r="I16" s="55">
        <v>0</v>
      </c>
      <c r="J16" s="55">
        <v>149.27000000000001</v>
      </c>
      <c r="K16" s="50">
        <v>1.1000000000000001</v>
      </c>
      <c r="L16" s="51">
        <f t="shared" si="3"/>
        <v>0</v>
      </c>
      <c r="M16" s="51">
        <f t="shared" si="0"/>
        <v>0</v>
      </c>
      <c r="N16" s="51">
        <f t="shared" si="1"/>
        <v>0</v>
      </c>
      <c r="O16" s="51">
        <f t="shared" si="2"/>
        <v>164.19700000000003</v>
      </c>
    </row>
    <row r="17" spans="1:16" ht="89.25" x14ac:dyDescent="0.2">
      <c r="A17" s="199"/>
      <c r="B17" s="63">
        <v>143</v>
      </c>
      <c r="C17" s="63" t="s">
        <v>553</v>
      </c>
      <c r="D17" s="76" t="s">
        <v>203</v>
      </c>
      <c r="E17" s="63" t="s">
        <v>60</v>
      </c>
      <c r="F17" s="63">
        <v>67.759999999999991</v>
      </c>
      <c r="G17" s="63">
        <v>0</v>
      </c>
      <c r="H17" s="55">
        <v>67.759999999999991</v>
      </c>
      <c r="I17" s="55">
        <v>0</v>
      </c>
      <c r="J17" s="55">
        <v>0</v>
      </c>
      <c r="K17" s="50">
        <v>1</v>
      </c>
      <c r="L17" s="51">
        <f t="shared" si="3"/>
        <v>0</v>
      </c>
      <c r="M17" s="51">
        <f t="shared" si="0"/>
        <v>67.759999999999991</v>
      </c>
      <c r="N17" s="51">
        <f t="shared" si="1"/>
        <v>0</v>
      </c>
      <c r="O17" s="51">
        <f t="shared" si="2"/>
        <v>0</v>
      </c>
    </row>
    <row r="18" spans="1:16" x14ac:dyDescent="0.2">
      <c r="A18" s="199"/>
      <c r="B18" s="196" t="s">
        <v>27</v>
      </c>
      <c r="C18" s="196"/>
      <c r="D18" s="196"/>
      <c r="E18" s="196"/>
      <c r="F18" s="196"/>
      <c r="G18" s="196"/>
      <c r="H18" s="196"/>
      <c r="I18" s="196"/>
      <c r="J18" s="196"/>
      <c r="K18" s="196"/>
      <c r="L18" s="56">
        <f>SUM(L11:L17)</f>
        <v>478.23529602499997</v>
      </c>
      <c r="M18" s="56">
        <f>SUM(M11:M17)</f>
        <v>95.009499999999989</v>
      </c>
      <c r="N18" s="56">
        <f>SUM(N11:N17)</f>
        <v>0</v>
      </c>
      <c r="O18" s="56">
        <f>SUM(O11:O17)</f>
        <v>964.86013850000018</v>
      </c>
    </row>
    <row r="19" spans="1:16" x14ac:dyDescent="0.2">
      <c r="A19" s="198" t="s">
        <v>21</v>
      </c>
      <c r="B19" s="62" t="s">
        <v>1632</v>
      </c>
      <c r="C19" s="62" t="s">
        <v>1633</v>
      </c>
      <c r="D19" s="75" t="s">
        <v>1634</v>
      </c>
      <c r="E19" s="62" t="s">
        <v>233</v>
      </c>
      <c r="F19" s="63">
        <v>39.06</v>
      </c>
      <c r="G19" s="63">
        <v>0</v>
      </c>
      <c r="H19" s="63">
        <v>1.82</v>
      </c>
      <c r="I19" s="63">
        <v>37.24</v>
      </c>
      <c r="J19" s="63">
        <v>0</v>
      </c>
      <c r="K19" s="107">
        <v>13.5</v>
      </c>
      <c r="L19" s="51">
        <f t="shared" si="3"/>
        <v>0</v>
      </c>
      <c r="M19" s="51">
        <f>K19*H19</f>
        <v>24.57</v>
      </c>
      <c r="N19" s="51">
        <f>K19*I19</f>
        <v>502.74</v>
      </c>
      <c r="O19" s="51">
        <f>J19*K19</f>
        <v>0</v>
      </c>
      <c r="P19" s="5" t="s">
        <v>1649</v>
      </c>
    </row>
    <row r="20" spans="1:16" ht="25.5" x14ac:dyDescent="0.2">
      <c r="A20" s="198"/>
      <c r="B20" s="62" t="s">
        <v>1635</v>
      </c>
      <c r="C20" s="62" t="s">
        <v>1636</v>
      </c>
      <c r="D20" s="75" t="s">
        <v>1637</v>
      </c>
      <c r="E20" s="54" t="s">
        <v>58</v>
      </c>
      <c r="F20" s="63">
        <v>36.57</v>
      </c>
      <c r="G20" s="63">
        <v>36.57</v>
      </c>
      <c r="H20" s="63">
        <v>1.82</v>
      </c>
      <c r="I20" s="63">
        <v>0</v>
      </c>
      <c r="J20" s="63">
        <v>34.75</v>
      </c>
      <c r="K20" s="107">
        <v>2</v>
      </c>
      <c r="L20" s="51">
        <f t="shared" si="3"/>
        <v>73.14</v>
      </c>
      <c r="M20" s="51">
        <f>K20*H20</f>
        <v>3.64</v>
      </c>
      <c r="N20" s="51">
        <f>K20*I20</f>
        <v>0</v>
      </c>
      <c r="O20" s="51">
        <f>J20*K20</f>
        <v>69.5</v>
      </c>
      <c r="P20" s="5" t="s">
        <v>1648</v>
      </c>
    </row>
    <row r="21" spans="1:16" x14ac:dyDescent="0.2">
      <c r="A21" s="198"/>
      <c r="B21" s="62"/>
      <c r="C21" s="62"/>
      <c r="D21" s="75"/>
      <c r="E21" s="54"/>
      <c r="F21" s="63"/>
      <c r="G21" s="63"/>
      <c r="H21" s="63"/>
      <c r="I21" s="63"/>
      <c r="J21" s="63"/>
      <c r="K21" s="107"/>
      <c r="L21" s="51">
        <f t="shared" si="3"/>
        <v>0</v>
      </c>
      <c r="M21" s="51">
        <f>K21*H21</f>
        <v>0</v>
      </c>
      <c r="N21" s="51">
        <f>K21*I21</f>
        <v>0</v>
      </c>
      <c r="O21" s="51">
        <f>J21*K21</f>
        <v>0</v>
      </c>
    </row>
    <row r="22" spans="1:16" x14ac:dyDescent="0.2">
      <c r="A22" s="198"/>
      <c r="B22" s="62"/>
      <c r="C22" s="62"/>
      <c r="D22" s="75"/>
      <c r="E22" s="54"/>
      <c r="F22" s="63"/>
      <c r="G22" s="63"/>
      <c r="H22" s="63"/>
      <c r="I22" s="63"/>
      <c r="J22" s="63"/>
      <c r="K22" s="107"/>
      <c r="L22" s="51">
        <f t="shared" si="3"/>
        <v>0</v>
      </c>
      <c r="M22" s="51">
        <f>K22*H22</f>
        <v>0</v>
      </c>
      <c r="N22" s="51">
        <f>K22*I22</f>
        <v>0</v>
      </c>
      <c r="O22" s="51">
        <f>J22*K22</f>
        <v>0</v>
      </c>
    </row>
    <row r="23" spans="1:16" x14ac:dyDescent="0.2">
      <c r="A23" s="198"/>
      <c r="B23" s="196" t="s">
        <v>27</v>
      </c>
      <c r="C23" s="196"/>
      <c r="D23" s="196"/>
      <c r="E23" s="196"/>
      <c r="F23" s="196"/>
      <c r="G23" s="196"/>
      <c r="H23" s="196"/>
      <c r="I23" s="196"/>
      <c r="J23" s="196"/>
      <c r="K23" s="196"/>
      <c r="L23" s="56">
        <f>SUM(L19:L22)</f>
        <v>73.14</v>
      </c>
      <c r="M23" s="56">
        <f>SUM(M19:M22)</f>
        <v>28.21</v>
      </c>
      <c r="N23" s="56">
        <f t="shared" ref="N23" si="8">SUM(N19:N22)</f>
        <v>502.74</v>
      </c>
      <c r="O23" s="56">
        <f>SUM(O19:O22)</f>
        <v>69.5</v>
      </c>
    </row>
    <row r="24" spans="1:16" ht="51" x14ac:dyDescent="0.2">
      <c r="A24" s="198" t="s">
        <v>22</v>
      </c>
      <c r="B24" s="62">
        <v>301</v>
      </c>
      <c r="C24" s="62" t="s">
        <v>342</v>
      </c>
      <c r="D24" s="75" t="s">
        <v>701</v>
      </c>
      <c r="E24" s="62" t="s">
        <v>49</v>
      </c>
      <c r="F24" s="63">
        <v>11.11</v>
      </c>
      <c r="G24" s="63">
        <v>0</v>
      </c>
      <c r="H24" s="63">
        <v>0</v>
      </c>
      <c r="I24" s="63">
        <v>0</v>
      </c>
      <c r="J24" s="63">
        <v>11.11</v>
      </c>
      <c r="K24" s="107">
        <v>1</v>
      </c>
      <c r="L24" s="51">
        <f t="shared" si="3"/>
        <v>0</v>
      </c>
      <c r="M24" s="51">
        <f>K24*H24</f>
        <v>0</v>
      </c>
      <c r="N24" s="51">
        <f>K24*I24</f>
        <v>0</v>
      </c>
      <c r="O24" s="51">
        <f>J24*K24</f>
        <v>11.11</v>
      </c>
    </row>
    <row r="25" spans="1:16" ht="63.75" x14ac:dyDescent="0.2">
      <c r="A25" s="198"/>
      <c r="B25" s="62">
        <v>324</v>
      </c>
      <c r="C25" s="62" t="s">
        <v>731</v>
      </c>
      <c r="D25" s="75" t="s">
        <v>732</v>
      </c>
      <c r="E25" s="54" t="s">
        <v>60</v>
      </c>
      <c r="F25" s="63">
        <v>35.71</v>
      </c>
      <c r="G25" s="63">
        <v>0</v>
      </c>
      <c r="H25" s="63">
        <v>0</v>
      </c>
      <c r="I25" s="63">
        <v>0</v>
      </c>
      <c r="J25" s="63">
        <v>35.71</v>
      </c>
      <c r="K25" s="107">
        <v>1</v>
      </c>
      <c r="L25" s="51">
        <f t="shared" si="3"/>
        <v>0</v>
      </c>
      <c r="M25" s="51">
        <f>K25*H25</f>
        <v>0</v>
      </c>
      <c r="N25" s="51">
        <f>K25*I25</f>
        <v>0</v>
      </c>
      <c r="O25" s="51">
        <f>J25*K25</f>
        <v>35.71</v>
      </c>
    </row>
    <row r="26" spans="1:16" x14ac:dyDescent="0.2">
      <c r="A26" s="198"/>
      <c r="B26" s="62"/>
      <c r="C26" s="62"/>
      <c r="D26" s="75"/>
      <c r="E26" s="54"/>
      <c r="F26" s="63"/>
      <c r="G26" s="63"/>
      <c r="H26" s="63"/>
      <c r="I26" s="63"/>
      <c r="J26" s="63"/>
      <c r="K26" s="107"/>
      <c r="L26" s="51">
        <f t="shared" si="3"/>
        <v>0</v>
      </c>
      <c r="M26" s="51">
        <f>K26*H26</f>
        <v>0</v>
      </c>
      <c r="N26" s="51">
        <f>K26*I26</f>
        <v>0</v>
      </c>
      <c r="O26" s="51">
        <f>J26*K26</f>
        <v>0</v>
      </c>
    </row>
    <row r="27" spans="1:16" x14ac:dyDescent="0.2">
      <c r="A27" s="198"/>
      <c r="B27" s="62"/>
      <c r="C27" s="62"/>
      <c r="D27" s="75"/>
      <c r="E27" s="54"/>
      <c r="F27" s="63"/>
      <c r="G27" s="63"/>
      <c r="H27" s="63"/>
      <c r="I27" s="63"/>
      <c r="J27" s="63"/>
      <c r="K27" s="107"/>
      <c r="L27" s="51">
        <f t="shared" si="3"/>
        <v>0</v>
      </c>
      <c r="M27" s="51">
        <f>K27*H27</f>
        <v>0</v>
      </c>
      <c r="N27" s="51">
        <f>K27*I27</f>
        <v>0</v>
      </c>
      <c r="O27" s="51">
        <f>J27*K27</f>
        <v>0</v>
      </c>
    </row>
    <row r="28" spans="1:16" x14ac:dyDescent="0.2">
      <c r="A28" s="198"/>
      <c r="B28" s="62"/>
      <c r="C28" s="62"/>
      <c r="D28" s="75"/>
      <c r="E28" s="54"/>
      <c r="F28" s="63"/>
      <c r="G28" s="63"/>
      <c r="H28" s="63"/>
      <c r="I28" s="63"/>
      <c r="J28" s="63"/>
      <c r="K28" s="107"/>
      <c r="L28" s="51">
        <f t="shared" si="3"/>
        <v>0</v>
      </c>
      <c r="M28" s="51">
        <f>K28*H28</f>
        <v>0</v>
      </c>
      <c r="N28" s="51">
        <f>K28*I28</f>
        <v>0</v>
      </c>
      <c r="O28" s="51">
        <f>J28*K28</f>
        <v>0</v>
      </c>
    </row>
    <row r="29" spans="1:16" x14ac:dyDescent="0.2">
      <c r="A29" s="198"/>
      <c r="B29" s="196" t="s">
        <v>27</v>
      </c>
      <c r="C29" s="196"/>
      <c r="D29" s="196"/>
      <c r="E29" s="196"/>
      <c r="F29" s="196"/>
      <c r="G29" s="196"/>
      <c r="H29" s="196"/>
      <c r="I29" s="196"/>
      <c r="J29" s="196"/>
      <c r="K29" s="196"/>
      <c r="L29" s="56">
        <f>SUM(L24:L28)</f>
        <v>0</v>
      </c>
      <c r="M29" s="56">
        <f>SUM(M24:M28)</f>
        <v>0</v>
      </c>
      <c r="N29" s="56">
        <f t="shared" ref="N29" si="9">SUM(N24:N28)</f>
        <v>0</v>
      </c>
      <c r="O29" s="56">
        <f>SUM(O24:O28)</f>
        <v>46.82</v>
      </c>
    </row>
    <row r="30" spans="1:16" ht="25.5" x14ac:dyDescent="0.2">
      <c r="A30" s="108" t="s">
        <v>1575</v>
      </c>
      <c r="B30" s="62"/>
      <c r="C30" s="62"/>
      <c r="D30" s="62"/>
      <c r="E30" s="62"/>
      <c r="F30" s="62"/>
      <c r="G30" s="104">
        <f>(L18+L23+L29)*F30</f>
        <v>0</v>
      </c>
      <c r="H30" s="104">
        <v>0</v>
      </c>
      <c r="I30" s="104">
        <f>(N18+N23+N29)*F30</f>
        <v>0</v>
      </c>
      <c r="J30" s="104">
        <f>G30</f>
        <v>0</v>
      </c>
      <c r="K30" s="105">
        <v>0</v>
      </c>
      <c r="L30" s="4">
        <f t="shared" si="3"/>
        <v>0</v>
      </c>
      <c r="M30" s="4">
        <f>K30*H30</f>
        <v>0</v>
      </c>
      <c r="N30" s="4">
        <f>K30*I30</f>
        <v>0</v>
      </c>
      <c r="O30" s="4">
        <f>J30*K30</f>
        <v>0</v>
      </c>
    </row>
    <row r="31" spans="1:16" x14ac:dyDescent="0.2">
      <c r="A31" s="196" t="s">
        <v>29</v>
      </c>
      <c r="B31" s="196"/>
      <c r="C31" s="196"/>
      <c r="D31" s="196"/>
      <c r="E31" s="196"/>
      <c r="F31" s="196"/>
      <c r="G31" s="196"/>
      <c r="H31" s="196"/>
      <c r="I31" s="196"/>
      <c r="J31" s="196"/>
      <c r="K31" s="196"/>
      <c r="L31" s="56">
        <f>ROUND(L18+L23+L29+L30,2)</f>
        <v>551.38</v>
      </c>
      <c r="M31" s="56">
        <f t="shared" ref="M31:O31" si="10">ROUND(M18+M23+M29+M30,2)</f>
        <v>123.22</v>
      </c>
      <c r="N31" s="56">
        <f t="shared" si="10"/>
        <v>502.74</v>
      </c>
      <c r="O31" s="56">
        <f t="shared" si="10"/>
        <v>1081.18</v>
      </c>
    </row>
    <row r="32" spans="1:16" x14ac:dyDescent="0.2">
      <c r="A32" s="196" t="s">
        <v>28</v>
      </c>
      <c r="B32" s="196"/>
      <c r="C32" s="196"/>
      <c r="D32" s="196"/>
      <c r="E32" s="196"/>
      <c r="F32" s="196"/>
      <c r="G32" s="196"/>
      <c r="H32" s="196"/>
      <c r="I32" s="196"/>
      <c r="J32" s="196"/>
      <c r="K32" s="196"/>
      <c r="L32" s="196"/>
      <c r="M32" s="196"/>
      <c r="N32" s="196"/>
      <c r="O32" s="58">
        <f>Ribasso</f>
        <v>8.1199999999999994E-2</v>
      </c>
    </row>
    <row r="33" spans="1:15" x14ac:dyDescent="0.2">
      <c r="A33" s="196" t="s">
        <v>31</v>
      </c>
      <c r="B33" s="196"/>
      <c r="C33" s="196"/>
      <c r="D33" s="196"/>
      <c r="E33" s="196"/>
      <c r="F33" s="196"/>
      <c r="G33" s="196"/>
      <c r="H33" s="196"/>
      <c r="I33" s="196"/>
      <c r="J33" s="196"/>
      <c r="K33" s="196"/>
      <c r="L33" s="196"/>
      <c r="M33" s="196"/>
      <c r="N33" s="196"/>
      <c r="O33" s="56">
        <f>ROUND(O32*O31,2)</f>
        <v>87.79</v>
      </c>
    </row>
    <row r="34" spans="1:15" ht="19.5" x14ac:dyDescent="0.2">
      <c r="A34" s="194" t="s">
        <v>30</v>
      </c>
      <c r="B34" s="194"/>
      <c r="C34" s="194"/>
      <c r="D34" s="194"/>
      <c r="E34" s="194"/>
      <c r="F34" s="194"/>
      <c r="G34" s="194"/>
      <c r="H34" s="194"/>
      <c r="I34" s="194"/>
      <c r="J34" s="194"/>
      <c r="K34" s="194"/>
      <c r="L34" s="59">
        <f>L31-(O32*L31)</f>
        <v>506.60794399999997</v>
      </c>
      <c r="M34" s="59">
        <f>M31</f>
        <v>123.22</v>
      </c>
      <c r="N34" s="59">
        <f>N31</f>
        <v>502.74</v>
      </c>
      <c r="O34" s="59">
        <f>O31-O33</f>
        <v>993.3900000000001</v>
      </c>
    </row>
    <row r="35" spans="1:15" ht="19.5" x14ac:dyDescent="0.2">
      <c r="A35" s="194" t="s">
        <v>7</v>
      </c>
      <c r="B35" s="194"/>
      <c r="C35" s="194"/>
      <c r="D35" s="194"/>
      <c r="E35" s="194"/>
      <c r="F35" s="194"/>
      <c r="G35" s="194"/>
      <c r="H35" s="194"/>
      <c r="I35" s="194"/>
      <c r="J35" s="194"/>
      <c r="K35" s="194"/>
      <c r="L35" s="194"/>
      <c r="M35" s="194"/>
      <c r="N35" s="194"/>
      <c r="O35" s="106">
        <f>M34+N34+O34</f>
        <v>1619.3500000000001</v>
      </c>
    </row>
    <row r="36" spans="1:15" x14ac:dyDescent="0.2">
      <c r="A36" s="60"/>
      <c r="B36" s="60"/>
      <c r="C36" s="60"/>
      <c r="D36" s="5" t="s">
        <v>4</v>
      </c>
    </row>
    <row r="37" spans="1:15" x14ac:dyDescent="0.2">
      <c r="A37" s="65"/>
      <c r="B37" s="65"/>
      <c r="C37" s="65"/>
      <c r="D37" s="5" t="s">
        <v>38</v>
      </c>
    </row>
  </sheetData>
  <mergeCells count="22">
    <mergeCell ref="B6:K6"/>
    <mergeCell ref="D8:K8"/>
    <mergeCell ref="C3:I3"/>
    <mergeCell ref="J3:K3"/>
    <mergeCell ref="C4:I5"/>
    <mergeCell ref="J4:J5"/>
    <mergeCell ref="A34:K34"/>
    <mergeCell ref="A35:N35"/>
    <mergeCell ref="B1:O1"/>
    <mergeCell ref="A2:O2"/>
    <mergeCell ref="A31:K31"/>
    <mergeCell ref="A33:N33"/>
    <mergeCell ref="A32:N32"/>
    <mergeCell ref="A11:A18"/>
    <mergeCell ref="B18:K18"/>
    <mergeCell ref="C7:K7"/>
    <mergeCell ref="A19:A23"/>
    <mergeCell ref="B23:K23"/>
    <mergeCell ref="A24:A29"/>
    <mergeCell ref="B29:K29"/>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Appoggio!$C$2:$C$3</xm:f>
          </x14:formula1>
          <xm:sqref>K30</xm:sqref>
        </x14:dataValidation>
        <x14:dataValidation type="list" allowBlank="1" showInputMessage="1" showErrorMessage="1" xr:uid="{00000000-0002-0000-0800-000001000000}">
          <x14:formula1>
            <xm:f>Appoggio!$D$2:$D$3</xm:f>
          </x14:formula1>
          <xm:sqref>J4:J5</xm:sqref>
        </x14:dataValidation>
        <x14:dataValidation type="list" allowBlank="1" showInputMessage="1" showErrorMessage="1" xr:uid="{00000000-0002-0000-0800-000002000000}">
          <x14:formula1>
            <xm:f>Appoggio!$A$2:$A$5</xm:f>
          </x14:formula1>
          <xm:sqref>B7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P36"/>
  <sheetViews>
    <sheetView topLeftCell="D7" zoomScaleNormal="100" workbookViewId="0">
      <selection activeCell="P12" sqref="P12"/>
    </sheetView>
  </sheetViews>
  <sheetFormatPr defaultColWidth="26.7109375" defaultRowHeight="12.75" x14ac:dyDescent="0.2"/>
  <cols>
    <col min="1" max="1" width="27.42578125" style="5" bestFit="1" customWidth="1"/>
    <col min="2" max="2" width="32.42578125" style="5" bestFit="1" customWidth="1"/>
    <col min="3" max="3" width="24.5703125" style="5" customWidth="1"/>
    <col min="4" max="4" width="28.28515625" style="5" bestFit="1" customWidth="1"/>
    <col min="5" max="5" width="6" style="5" bestFit="1" customWidth="1"/>
    <col min="6" max="6" width="25.42578125" style="5" customWidth="1"/>
    <col min="7" max="7" width="13.140625" style="5" bestFit="1" customWidth="1"/>
    <col min="8" max="8" width="12.42578125" style="5" bestFit="1" customWidth="1"/>
    <col min="9" max="9" width="27.28515625" style="5" bestFit="1" customWidth="1"/>
    <col min="10" max="10" width="13.7109375" style="5" bestFit="1" customWidth="1"/>
    <col min="11" max="11" width="14.42578125" style="5" bestFit="1" customWidth="1"/>
    <col min="12" max="12" width="16" style="5" bestFit="1" customWidth="1"/>
    <col min="13" max="13" width="13.85546875" style="5" bestFit="1" customWidth="1"/>
    <col min="14" max="14" width="16" style="5" bestFit="1" customWidth="1"/>
    <col min="15" max="15" width="19.85546875" style="5" customWidth="1"/>
    <col min="16" max="16384" width="26.7109375" style="5"/>
  </cols>
  <sheetData>
    <row r="1" spans="1:16" ht="100.5" customHeight="1" x14ac:dyDescent="0.2">
      <c r="A1" s="61"/>
      <c r="B1" s="176" t="s">
        <v>1564</v>
      </c>
      <c r="C1" s="177"/>
      <c r="D1" s="177"/>
      <c r="E1" s="177"/>
      <c r="F1" s="177"/>
      <c r="G1" s="177"/>
      <c r="H1" s="177"/>
      <c r="I1" s="177"/>
      <c r="J1" s="177"/>
      <c r="K1" s="177"/>
      <c r="L1" s="177"/>
      <c r="M1" s="177"/>
      <c r="N1" s="177"/>
      <c r="O1" s="178"/>
    </row>
    <row r="2" spans="1:16" ht="19.5" x14ac:dyDescent="0.25">
      <c r="A2" s="173" t="s">
        <v>1562</v>
      </c>
      <c r="B2" s="174"/>
      <c r="C2" s="174"/>
      <c r="D2" s="174"/>
      <c r="E2" s="174"/>
      <c r="F2" s="174"/>
      <c r="G2" s="174"/>
      <c r="H2" s="174"/>
      <c r="I2" s="174"/>
      <c r="J2" s="174"/>
      <c r="K2" s="174"/>
      <c r="L2" s="174"/>
      <c r="M2" s="174"/>
      <c r="N2" s="174"/>
      <c r="O2" s="175"/>
    </row>
    <row r="3" spans="1:16" x14ac:dyDescent="0.2">
      <c r="A3" s="30" t="s">
        <v>0</v>
      </c>
      <c r="B3" s="90" t="str">
        <f>INTESTAZIONE!B2</f>
        <v>Tecnocostruzioni s.r.l.</v>
      </c>
      <c r="C3" s="188" t="s">
        <v>1561</v>
      </c>
      <c r="D3" s="189"/>
      <c r="E3" s="189"/>
      <c r="F3" s="189"/>
      <c r="G3" s="189"/>
      <c r="H3" s="189"/>
      <c r="I3" s="190"/>
      <c r="J3" s="201" t="s">
        <v>1617</v>
      </c>
      <c r="K3" s="202"/>
      <c r="L3" s="179"/>
      <c r="M3" s="179"/>
      <c r="N3" s="180"/>
      <c r="O3" s="181"/>
    </row>
    <row r="4" spans="1:16" ht="30" customHeight="1" x14ac:dyDescent="0.2">
      <c r="A4" s="30" t="s">
        <v>1</v>
      </c>
      <c r="B4" s="44">
        <v>45497</v>
      </c>
      <c r="C4" s="203"/>
      <c r="D4" s="204"/>
      <c r="E4" s="204"/>
      <c r="F4" s="204"/>
      <c r="G4" s="204"/>
      <c r="H4" s="204"/>
      <c r="I4" s="205"/>
      <c r="J4" s="206"/>
      <c r="K4" s="45" t="s">
        <v>1618</v>
      </c>
      <c r="L4" s="182"/>
      <c r="M4" s="182"/>
      <c r="N4" s="183"/>
      <c r="O4" s="184"/>
    </row>
    <row r="5" spans="1:16" x14ac:dyDescent="0.2">
      <c r="A5" s="30" t="s">
        <v>2</v>
      </c>
      <c r="B5" s="46" t="s">
        <v>1650</v>
      </c>
      <c r="C5" s="191"/>
      <c r="D5" s="192"/>
      <c r="E5" s="192"/>
      <c r="F5" s="192"/>
      <c r="G5" s="192"/>
      <c r="H5" s="192"/>
      <c r="I5" s="193"/>
      <c r="J5" s="207"/>
      <c r="K5" s="47"/>
      <c r="L5" s="182"/>
      <c r="M5" s="182"/>
      <c r="N5" s="183"/>
      <c r="O5" s="184"/>
    </row>
    <row r="6" spans="1:16" x14ac:dyDescent="0.2">
      <c r="A6" s="91" t="s">
        <v>19</v>
      </c>
      <c r="B6" s="200" t="s">
        <v>1651</v>
      </c>
      <c r="C6" s="200"/>
      <c r="D6" s="200"/>
      <c r="E6" s="200"/>
      <c r="F6" s="200"/>
      <c r="G6" s="200"/>
      <c r="H6" s="200"/>
      <c r="I6" s="200"/>
      <c r="J6" s="200"/>
      <c r="K6" s="200"/>
      <c r="L6" s="182"/>
      <c r="M6" s="182"/>
      <c r="N6" s="183"/>
      <c r="O6" s="184"/>
    </row>
    <row r="7" spans="1:16" x14ac:dyDescent="0.2">
      <c r="A7" s="91" t="s">
        <v>40</v>
      </c>
      <c r="B7" s="30" t="s">
        <v>1574</v>
      </c>
      <c r="C7" s="195" t="s">
        <v>41</v>
      </c>
      <c r="D7" s="195"/>
      <c r="E7" s="195"/>
      <c r="F7" s="195"/>
      <c r="G7" s="195"/>
      <c r="H7" s="195"/>
      <c r="I7" s="195"/>
      <c r="J7" s="195"/>
      <c r="K7" s="195"/>
      <c r="L7" s="182"/>
      <c r="M7" s="182"/>
      <c r="N7" s="183"/>
      <c r="O7" s="184"/>
    </row>
    <row r="8" spans="1:16" x14ac:dyDescent="0.2">
      <c r="A8" s="92" t="s">
        <v>1560</v>
      </c>
      <c r="B8" s="30" t="s">
        <v>1688</v>
      </c>
      <c r="C8" s="30" t="s">
        <v>1687</v>
      </c>
      <c r="D8" s="195" t="s">
        <v>42</v>
      </c>
      <c r="E8" s="195"/>
      <c r="F8" s="195"/>
      <c r="G8" s="195"/>
      <c r="H8" s="195"/>
      <c r="I8" s="195"/>
      <c r="J8" s="195"/>
      <c r="K8" s="195"/>
      <c r="L8" s="182"/>
      <c r="M8" s="182"/>
      <c r="N8" s="183"/>
      <c r="O8" s="184"/>
    </row>
    <row r="9" spans="1:16" x14ac:dyDescent="0.2">
      <c r="A9" s="92" t="s">
        <v>3</v>
      </c>
      <c r="B9" s="197" t="s">
        <v>1652</v>
      </c>
      <c r="C9" s="197"/>
      <c r="D9" s="197"/>
      <c r="E9" s="197"/>
      <c r="F9" s="197"/>
      <c r="G9" s="197"/>
      <c r="H9" s="197"/>
      <c r="I9" s="197"/>
      <c r="J9" s="197"/>
      <c r="K9" s="197"/>
      <c r="L9" s="185"/>
      <c r="M9" s="185"/>
      <c r="N9" s="186"/>
      <c r="O9" s="187"/>
    </row>
    <row r="10" spans="1:16" ht="63.75" x14ac:dyDescent="0.2">
      <c r="A10" s="48" t="s">
        <v>39</v>
      </c>
      <c r="B10" s="49" t="s">
        <v>9</v>
      </c>
      <c r="C10" s="49" t="s">
        <v>1576</v>
      </c>
      <c r="D10" s="49" t="s">
        <v>3</v>
      </c>
      <c r="E10" s="49" t="s">
        <v>13</v>
      </c>
      <c r="F10" s="49" t="s">
        <v>14</v>
      </c>
      <c r="G10" s="49" t="s">
        <v>16</v>
      </c>
      <c r="H10" s="49" t="s">
        <v>17</v>
      </c>
      <c r="I10" s="49" t="s">
        <v>18</v>
      </c>
      <c r="J10" s="49" t="s">
        <v>15</v>
      </c>
      <c r="K10" s="49" t="s">
        <v>23</v>
      </c>
      <c r="L10" s="49" t="s">
        <v>1559</v>
      </c>
      <c r="M10" s="49" t="s">
        <v>26</v>
      </c>
      <c r="N10" s="49" t="s">
        <v>25</v>
      </c>
      <c r="O10" s="49" t="s">
        <v>24</v>
      </c>
    </row>
    <row r="11" spans="1:16" ht="51" x14ac:dyDescent="0.2">
      <c r="A11" s="199" t="s">
        <v>20</v>
      </c>
      <c r="B11" s="62">
        <v>122</v>
      </c>
      <c r="C11" s="62" t="s">
        <v>530</v>
      </c>
      <c r="D11" s="75" t="s">
        <v>183</v>
      </c>
      <c r="E11" s="62" t="s">
        <v>60</v>
      </c>
      <c r="F11" s="63">
        <v>847.08415100000013</v>
      </c>
      <c r="G11" s="63">
        <v>258.14421519999996</v>
      </c>
      <c r="H11" s="63">
        <v>13.934000000000001</v>
      </c>
      <c r="I11" s="63">
        <v>0</v>
      </c>
      <c r="J11" s="63">
        <v>833.15015100000016</v>
      </c>
      <c r="K11" s="107">
        <v>1</v>
      </c>
      <c r="L11" s="51">
        <f>G11*K11</f>
        <v>258.14421519999996</v>
      </c>
      <c r="M11" s="51">
        <f t="shared" ref="M11:M16" si="0">K11*H11</f>
        <v>13.934000000000001</v>
      </c>
      <c r="N11" s="51">
        <f t="shared" ref="N11:N16" si="1">K11*I11</f>
        <v>0</v>
      </c>
      <c r="O11" s="51">
        <f t="shared" ref="O11:O16" si="2">J11*K11</f>
        <v>833.15015100000016</v>
      </c>
      <c r="P11" s="5">
        <f>1.5*1.8*1.5</f>
        <v>4.0500000000000007</v>
      </c>
    </row>
    <row r="12" spans="1:16" ht="25.5" x14ac:dyDescent="0.2">
      <c r="A12" s="199"/>
      <c r="B12" s="62">
        <v>130</v>
      </c>
      <c r="C12" s="62" t="s">
        <v>539</v>
      </c>
      <c r="D12" s="75" t="s">
        <v>191</v>
      </c>
      <c r="E12" s="62" t="s">
        <v>60</v>
      </c>
      <c r="F12" s="63">
        <v>116.71250000000001</v>
      </c>
      <c r="G12" s="63">
        <v>111.89751025000001</v>
      </c>
      <c r="H12" s="63">
        <v>6.8250000000000002</v>
      </c>
      <c r="I12" s="63">
        <v>0</v>
      </c>
      <c r="J12" s="63">
        <v>109.8875</v>
      </c>
      <c r="K12" s="107">
        <v>1.7</v>
      </c>
      <c r="L12" s="51">
        <f t="shared" ref="L12:L29" si="3">G12*K12</f>
        <v>190.22576742500002</v>
      </c>
      <c r="M12" s="51">
        <f t="shared" si="0"/>
        <v>11.602499999999999</v>
      </c>
      <c r="N12" s="51">
        <f t="shared" si="1"/>
        <v>0</v>
      </c>
      <c r="O12" s="51">
        <f t="shared" si="2"/>
        <v>186.80875</v>
      </c>
      <c r="P12" s="5" t="s">
        <v>1653</v>
      </c>
    </row>
    <row r="13" spans="1:16" ht="76.5" x14ac:dyDescent="0.2">
      <c r="A13" s="199"/>
      <c r="B13" s="62">
        <v>113</v>
      </c>
      <c r="C13" s="62" t="s">
        <v>175</v>
      </c>
      <c r="D13" s="75" t="s">
        <v>520</v>
      </c>
      <c r="E13" s="62" t="s">
        <v>60</v>
      </c>
      <c r="F13" s="63">
        <v>40.450000000000003</v>
      </c>
      <c r="G13" s="63">
        <v>27.829599999999999</v>
      </c>
      <c r="H13" s="63">
        <v>1.5</v>
      </c>
      <c r="I13" s="63">
        <v>0</v>
      </c>
      <c r="J13" s="63">
        <v>38.950000000000003</v>
      </c>
      <c r="K13" s="52">
        <v>2</v>
      </c>
      <c r="L13" s="51">
        <f t="shared" si="3"/>
        <v>55.659199999999998</v>
      </c>
      <c r="M13" s="51">
        <f t="shared" si="0"/>
        <v>3</v>
      </c>
      <c r="N13" s="51">
        <f t="shared" si="1"/>
        <v>0</v>
      </c>
      <c r="O13" s="51">
        <f t="shared" si="2"/>
        <v>77.900000000000006</v>
      </c>
    </row>
    <row r="14" spans="1:16" ht="38.25" x14ac:dyDescent="0.2">
      <c r="A14" s="199"/>
      <c r="B14" s="62">
        <v>116</v>
      </c>
      <c r="C14" s="62" t="s">
        <v>177</v>
      </c>
      <c r="D14" s="75" t="s">
        <v>524</v>
      </c>
      <c r="E14" s="62" t="s">
        <v>60</v>
      </c>
      <c r="F14" s="63">
        <v>34.89</v>
      </c>
      <c r="G14" s="63">
        <v>32.245338000000004</v>
      </c>
      <c r="H14" s="63">
        <v>1.75</v>
      </c>
      <c r="I14" s="63">
        <v>0</v>
      </c>
      <c r="J14" s="63">
        <v>33.14</v>
      </c>
      <c r="K14" s="50">
        <v>1</v>
      </c>
      <c r="L14" s="51">
        <f t="shared" si="3"/>
        <v>32.245338000000004</v>
      </c>
      <c r="M14" s="51">
        <f t="shared" si="0"/>
        <v>1.75</v>
      </c>
      <c r="N14" s="51">
        <f t="shared" si="1"/>
        <v>0</v>
      </c>
      <c r="O14" s="51">
        <f t="shared" si="2"/>
        <v>33.14</v>
      </c>
    </row>
    <row r="15" spans="1:16" ht="38.25" x14ac:dyDescent="0.2">
      <c r="A15" s="199"/>
      <c r="B15" s="62">
        <v>166</v>
      </c>
      <c r="C15" s="62" t="s">
        <v>570</v>
      </c>
      <c r="D15" s="53" t="s">
        <v>571</v>
      </c>
      <c r="E15" s="54" t="s">
        <v>213</v>
      </c>
      <c r="F15" s="55">
        <v>149.27000000000001</v>
      </c>
      <c r="G15" s="55">
        <v>0</v>
      </c>
      <c r="H15" s="55">
        <v>0</v>
      </c>
      <c r="I15" s="55">
        <v>0</v>
      </c>
      <c r="J15" s="55">
        <v>149.27000000000001</v>
      </c>
      <c r="K15" s="50">
        <v>1.3</v>
      </c>
      <c r="L15" s="51">
        <f t="shared" si="3"/>
        <v>0</v>
      </c>
      <c r="M15" s="51">
        <f t="shared" si="0"/>
        <v>0</v>
      </c>
      <c r="N15" s="51">
        <f t="shared" si="1"/>
        <v>0</v>
      </c>
      <c r="O15" s="51">
        <f t="shared" si="2"/>
        <v>194.05100000000002</v>
      </c>
    </row>
    <row r="16" spans="1:16" ht="51" x14ac:dyDescent="0.2">
      <c r="A16" s="199"/>
      <c r="B16" s="63">
        <v>142</v>
      </c>
      <c r="C16" s="63" t="s">
        <v>552</v>
      </c>
      <c r="D16" s="76" t="s">
        <v>202</v>
      </c>
      <c r="E16" s="63" t="s">
        <v>60</v>
      </c>
      <c r="F16" s="63">
        <v>53.797000000000011</v>
      </c>
      <c r="G16" s="63">
        <v>0</v>
      </c>
      <c r="H16" s="55">
        <v>53.797000000000011</v>
      </c>
      <c r="I16" s="55">
        <v>0</v>
      </c>
      <c r="J16" s="55">
        <v>0</v>
      </c>
      <c r="K16" s="50">
        <v>1</v>
      </c>
      <c r="L16" s="51">
        <f t="shared" si="3"/>
        <v>0</v>
      </c>
      <c r="M16" s="51">
        <f t="shared" si="0"/>
        <v>53.797000000000011</v>
      </c>
      <c r="N16" s="51">
        <f t="shared" si="1"/>
        <v>0</v>
      </c>
      <c r="O16" s="51">
        <f t="shared" si="2"/>
        <v>0</v>
      </c>
    </row>
    <row r="17" spans="1:16" x14ac:dyDescent="0.2">
      <c r="A17" s="199"/>
      <c r="B17" s="196" t="s">
        <v>27</v>
      </c>
      <c r="C17" s="196"/>
      <c r="D17" s="196"/>
      <c r="E17" s="196"/>
      <c r="F17" s="196"/>
      <c r="G17" s="196"/>
      <c r="H17" s="196"/>
      <c r="I17" s="196"/>
      <c r="J17" s="196"/>
      <c r="K17" s="196"/>
      <c r="L17" s="56">
        <f>SUM(L11:L16)</f>
        <v>536.27452062499992</v>
      </c>
      <c r="M17" s="56">
        <f>SUM(M11:M16)</f>
        <v>84.083500000000015</v>
      </c>
      <c r="N17" s="56">
        <f>SUM(N11:N16)</f>
        <v>0</v>
      </c>
      <c r="O17" s="56">
        <f>SUM(O11:O16)</f>
        <v>1325.0499010000003</v>
      </c>
    </row>
    <row r="18" spans="1:16" x14ac:dyDescent="0.2">
      <c r="A18" s="198" t="s">
        <v>21</v>
      </c>
      <c r="B18" s="62" t="s">
        <v>1632</v>
      </c>
      <c r="C18" s="62" t="s">
        <v>1633</v>
      </c>
      <c r="D18" s="75" t="s">
        <v>1634</v>
      </c>
      <c r="E18" s="62" t="s">
        <v>233</v>
      </c>
      <c r="F18" s="63">
        <v>39.06</v>
      </c>
      <c r="G18" s="63">
        <v>0</v>
      </c>
      <c r="H18" s="63">
        <v>1.82</v>
      </c>
      <c r="I18" s="63">
        <v>37.24</v>
      </c>
      <c r="J18" s="63">
        <v>0</v>
      </c>
      <c r="K18" s="107">
        <v>2</v>
      </c>
      <c r="L18" s="51">
        <f t="shared" si="3"/>
        <v>0</v>
      </c>
      <c r="M18" s="51">
        <f>K18*H18</f>
        <v>3.64</v>
      </c>
      <c r="N18" s="51">
        <f>K18*I18</f>
        <v>74.48</v>
      </c>
      <c r="O18" s="51">
        <f>J18*K18</f>
        <v>0</v>
      </c>
      <c r="P18" s="5" t="s">
        <v>1654</v>
      </c>
    </row>
    <row r="19" spans="1:16" x14ac:dyDescent="0.2">
      <c r="A19" s="198"/>
      <c r="B19" s="62"/>
      <c r="C19" s="62"/>
      <c r="D19" s="75"/>
      <c r="E19" s="54"/>
      <c r="F19" s="63"/>
      <c r="G19" s="63"/>
      <c r="H19" s="63"/>
      <c r="I19" s="63"/>
      <c r="J19" s="63"/>
      <c r="K19" s="107"/>
      <c r="L19" s="51">
        <f t="shared" si="3"/>
        <v>0</v>
      </c>
      <c r="M19" s="51">
        <f>K19*H19</f>
        <v>0</v>
      </c>
      <c r="N19" s="51">
        <f>K19*I19</f>
        <v>0</v>
      </c>
      <c r="O19" s="51">
        <f>J19*K19</f>
        <v>0</v>
      </c>
    </row>
    <row r="20" spans="1:16" x14ac:dyDescent="0.2">
      <c r="A20" s="198"/>
      <c r="B20" s="62"/>
      <c r="C20" s="62"/>
      <c r="D20" s="75"/>
      <c r="E20" s="54"/>
      <c r="F20" s="63"/>
      <c r="G20" s="63"/>
      <c r="H20" s="63"/>
      <c r="I20" s="63"/>
      <c r="J20" s="63"/>
      <c r="K20" s="107"/>
      <c r="L20" s="51">
        <f t="shared" si="3"/>
        <v>0</v>
      </c>
      <c r="M20" s="51">
        <f>K20*H20</f>
        <v>0</v>
      </c>
      <c r="N20" s="51">
        <f>K20*I20</f>
        <v>0</v>
      </c>
      <c r="O20" s="51">
        <f>J20*K20</f>
        <v>0</v>
      </c>
    </row>
    <row r="21" spans="1:16" x14ac:dyDescent="0.2">
      <c r="A21" s="198"/>
      <c r="B21" s="62"/>
      <c r="C21" s="62"/>
      <c r="D21" s="75"/>
      <c r="E21" s="54"/>
      <c r="F21" s="63"/>
      <c r="G21" s="63"/>
      <c r="H21" s="63"/>
      <c r="I21" s="63"/>
      <c r="J21" s="63"/>
      <c r="K21" s="107"/>
      <c r="L21" s="51">
        <f t="shared" si="3"/>
        <v>0</v>
      </c>
      <c r="M21" s="51">
        <f>K21*H21</f>
        <v>0</v>
      </c>
      <c r="N21" s="51">
        <f>K21*I21</f>
        <v>0</v>
      </c>
      <c r="O21" s="51">
        <f>J21*K21</f>
        <v>0</v>
      </c>
    </row>
    <row r="22" spans="1:16" x14ac:dyDescent="0.2">
      <c r="A22" s="198"/>
      <c r="B22" s="196" t="s">
        <v>27</v>
      </c>
      <c r="C22" s="196"/>
      <c r="D22" s="196"/>
      <c r="E22" s="196"/>
      <c r="F22" s="196"/>
      <c r="G22" s="196"/>
      <c r="H22" s="196"/>
      <c r="I22" s="196"/>
      <c r="J22" s="196"/>
      <c r="K22" s="196"/>
      <c r="L22" s="56">
        <f>SUM(L18:L21)</f>
        <v>0</v>
      </c>
      <c r="M22" s="56">
        <f>SUM(M18:M21)</f>
        <v>3.64</v>
      </c>
      <c r="N22" s="56">
        <f t="shared" ref="N22" si="4">SUM(N18:N21)</f>
        <v>74.48</v>
      </c>
      <c r="O22" s="56">
        <f>SUM(O18:O21)</f>
        <v>0</v>
      </c>
    </row>
    <row r="23" spans="1:16" ht="63.75" x14ac:dyDescent="0.2">
      <c r="A23" s="198" t="s">
        <v>22</v>
      </c>
      <c r="B23" s="62">
        <v>324</v>
      </c>
      <c r="C23" s="62" t="s">
        <v>731</v>
      </c>
      <c r="D23" s="75" t="s">
        <v>732</v>
      </c>
      <c r="E23" s="62" t="s">
        <v>60</v>
      </c>
      <c r="F23" s="63">
        <v>35.71</v>
      </c>
      <c r="G23" s="63">
        <v>0</v>
      </c>
      <c r="H23" s="63">
        <v>0</v>
      </c>
      <c r="I23" s="63">
        <v>0</v>
      </c>
      <c r="J23" s="63">
        <v>35.71</v>
      </c>
      <c r="K23" s="107">
        <v>2</v>
      </c>
      <c r="L23" s="51">
        <f t="shared" si="3"/>
        <v>0</v>
      </c>
      <c r="M23" s="51">
        <f>K23*H23</f>
        <v>0</v>
      </c>
      <c r="N23" s="51">
        <f>K23*I23</f>
        <v>0</v>
      </c>
      <c r="O23" s="51">
        <f>J23*K23</f>
        <v>71.42</v>
      </c>
    </row>
    <row r="24" spans="1:16" ht="140.25" x14ac:dyDescent="0.2">
      <c r="A24" s="198"/>
      <c r="B24" s="62">
        <v>331</v>
      </c>
      <c r="C24" s="62" t="s">
        <v>360</v>
      </c>
      <c r="D24" s="75" t="s">
        <v>744</v>
      </c>
      <c r="E24" s="54" t="s">
        <v>742</v>
      </c>
      <c r="F24" s="63">
        <v>2.85</v>
      </c>
      <c r="G24" s="63">
        <v>0</v>
      </c>
      <c r="H24" s="63">
        <v>0</v>
      </c>
      <c r="I24" s="63">
        <v>0</v>
      </c>
      <c r="J24" s="63">
        <v>2.85</v>
      </c>
      <c r="K24" s="107">
        <v>57</v>
      </c>
      <c r="L24" s="51">
        <f t="shared" si="3"/>
        <v>0</v>
      </c>
      <c r="M24" s="51">
        <f>K24*H24</f>
        <v>0</v>
      </c>
      <c r="N24" s="51">
        <f>K24*I24</f>
        <v>0</v>
      </c>
      <c r="O24" s="51">
        <f>J24*K24</f>
        <v>162.45000000000002</v>
      </c>
    </row>
    <row r="25" spans="1:16" x14ac:dyDescent="0.2">
      <c r="A25" s="198"/>
      <c r="B25" s="62"/>
      <c r="C25" s="62"/>
      <c r="D25" s="75"/>
      <c r="E25" s="54"/>
      <c r="F25" s="63"/>
      <c r="G25" s="63"/>
      <c r="H25" s="63"/>
      <c r="I25" s="63"/>
      <c r="J25" s="63"/>
      <c r="K25" s="107"/>
      <c r="L25" s="51">
        <f t="shared" si="3"/>
        <v>0</v>
      </c>
      <c r="M25" s="51">
        <f>K25*H25</f>
        <v>0</v>
      </c>
      <c r="N25" s="51">
        <f>K25*I25</f>
        <v>0</v>
      </c>
      <c r="O25" s="51">
        <f>J25*K25</f>
        <v>0</v>
      </c>
    </row>
    <row r="26" spans="1:16" x14ac:dyDescent="0.2">
      <c r="A26" s="198"/>
      <c r="B26" s="62"/>
      <c r="C26" s="62"/>
      <c r="D26" s="75"/>
      <c r="E26" s="54"/>
      <c r="F26" s="63"/>
      <c r="G26" s="63"/>
      <c r="H26" s="63"/>
      <c r="I26" s="63"/>
      <c r="J26" s="63"/>
      <c r="K26" s="107"/>
      <c r="L26" s="51">
        <f t="shared" si="3"/>
        <v>0</v>
      </c>
      <c r="M26" s="51">
        <f>K26*H26</f>
        <v>0</v>
      </c>
      <c r="N26" s="51">
        <f>K26*I26</f>
        <v>0</v>
      </c>
      <c r="O26" s="51">
        <f>J26*K26</f>
        <v>0</v>
      </c>
    </row>
    <row r="27" spans="1:16" x14ac:dyDescent="0.2">
      <c r="A27" s="198"/>
      <c r="B27" s="62"/>
      <c r="C27" s="62"/>
      <c r="D27" s="75"/>
      <c r="E27" s="54"/>
      <c r="F27" s="63"/>
      <c r="G27" s="63"/>
      <c r="H27" s="63"/>
      <c r="I27" s="63"/>
      <c r="J27" s="63"/>
      <c r="K27" s="107"/>
      <c r="L27" s="51">
        <f t="shared" si="3"/>
        <v>0</v>
      </c>
      <c r="M27" s="51">
        <f>K27*H27</f>
        <v>0</v>
      </c>
      <c r="N27" s="51">
        <f>K27*I27</f>
        <v>0</v>
      </c>
      <c r="O27" s="51">
        <f>J27*K27</f>
        <v>0</v>
      </c>
    </row>
    <row r="28" spans="1:16" x14ac:dyDescent="0.2">
      <c r="A28" s="198"/>
      <c r="B28" s="196" t="s">
        <v>27</v>
      </c>
      <c r="C28" s="196"/>
      <c r="D28" s="196"/>
      <c r="E28" s="196"/>
      <c r="F28" s="196"/>
      <c r="G28" s="196"/>
      <c r="H28" s="196"/>
      <c r="I28" s="196"/>
      <c r="J28" s="196"/>
      <c r="K28" s="196"/>
      <c r="L28" s="56">
        <f>SUM(L23:L27)</f>
        <v>0</v>
      </c>
      <c r="M28" s="56">
        <f>SUM(M23:M27)</f>
        <v>0</v>
      </c>
      <c r="N28" s="56">
        <f t="shared" ref="N28" si="5">SUM(N23:N27)</f>
        <v>0</v>
      </c>
      <c r="O28" s="56">
        <f>SUM(O23:O27)</f>
        <v>233.87</v>
      </c>
    </row>
    <row r="29" spans="1:16" ht="25.5" x14ac:dyDescent="0.2">
      <c r="A29" s="108" t="s">
        <v>1575</v>
      </c>
      <c r="B29" s="62"/>
      <c r="C29" s="62"/>
      <c r="D29" s="62"/>
      <c r="E29" s="62"/>
      <c r="F29" s="62"/>
      <c r="G29" s="104">
        <f>(L17+L22+L28)*F29</f>
        <v>0</v>
      </c>
      <c r="H29" s="104">
        <v>0</v>
      </c>
      <c r="I29" s="104">
        <f>(N17+N22+N28)*F29</f>
        <v>0</v>
      </c>
      <c r="J29" s="104">
        <f>G29</f>
        <v>0</v>
      </c>
      <c r="K29" s="105">
        <v>0</v>
      </c>
      <c r="L29" s="4">
        <f t="shared" si="3"/>
        <v>0</v>
      </c>
      <c r="M29" s="4">
        <f>K29*H29</f>
        <v>0</v>
      </c>
      <c r="N29" s="4">
        <f>K29*I29</f>
        <v>0</v>
      </c>
      <c r="O29" s="4">
        <f>J29*K29</f>
        <v>0</v>
      </c>
    </row>
    <row r="30" spans="1:16" x14ac:dyDescent="0.2">
      <c r="A30" s="196" t="s">
        <v>29</v>
      </c>
      <c r="B30" s="196"/>
      <c r="C30" s="196"/>
      <c r="D30" s="196"/>
      <c r="E30" s="196"/>
      <c r="F30" s="196"/>
      <c r="G30" s="196"/>
      <c r="H30" s="196"/>
      <c r="I30" s="196"/>
      <c r="J30" s="196"/>
      <c r="K30" s="196"/>
      <c r="L30" s="56">
        <f>ROUND(L17+L22+L28+L29,2)</f>
        <v>536.27</v>
      </c>
      <c r="M30" s="56">
        <f t="shared" ref="M30:O30" si="6">ROUND(M17+M22+M28+M29,2)</f>
        <v>87.72</v>
      </c>
      <c r="N30" s="56">
        <f t="shared" si="6"/>
        <v>74.48</v>
      </c>
      <c r="O30" s="56">
        <f t="shared" si="6"/>
        <v>1558.92</v>
      </c>
    </row>
    <row r="31" spans="1:16" x14ac:dyDescent="0.2">
      <c r="A31" s="196" t="s">
        <v>28</v>
      </c>
      <c r="B31" s="196"/>
      <c r="C31" s="196"/>
      <c r="D31" s="196"/>
      <c r="E31" s="196"/>
      <c r="F31" s="196"/>
      <c r="G31" s="196"/>
      <c r="H31" s="196"/>
      <c r="I31" s="196"/>
      <c r="J31" s="196"/>
      <c r="K31" s="196"/>
      <c r="L31" s="196"/>
      <c r="M31" s="196"/>
      <c r="N31" s="196"/>
      <c r="O31" s="58">
        <f>Ribasso</f>
        <v>8.1199999999999994E-2</v>
      </c>
    </row>
    <row r="32" spans="1:16" x14ac:dyDescent="0.2">
      <c r="A32" s="196" t="s">
        <v>31</v>
      </c>
      <c r="B32" s="196"/>
      <c r="C32" s="196"/>
      <c r="D32" s="196"/>
      <c r="E32" s="196"/>
      <c r="F32" s="196"/>
      <c r="G32" s="196"/>
      <c r="H32" s="196"/>
      <c r="I32" s="196"/>
      <c r="J32" s="196"/>
      <c r="K32" s="196"/>
      <c r="L32" s="196"/>
      <c r="M32" s="196"/>
      <c r="N32" s="196"/>
      <c r="O32" s="56">
        <f>ROUND(O31*O30,2)</f>
        <v>126.58</v>
      </c>
    </row>
    <row r="33" spans="1:15" ht="19.5" x14ac:dyDescent="0.2">
      <c r="A33" s="194" t="s">
        <v>30</v>
      </c>
      <c r="B33" s="194"/>
      <c r="C33" s="194"/>
      <c r="D33" s="194"/>
      <c r="E33" s="194"/>
      <c r="F33" s="194"/>
      <c r="G33" s="194"/>
      <c r="H33" s="194"/>
      <c r="I33" s="194"/>
      <c r="J33" s="194"/>
      <c r="K33" s="194"/>
      <c r="L33" s="59">
        <f>L30-(O31*L30)</f>
        <v>492.72487599999999</v>
      </c>
      <c r="M33" s="59">
        <f>M30</f>
        <v>87.72</v>
      </c>
      <c r="N33" s="59">
        <f>N30</f>
        <v>74.48</v>
      </c>
      <c r="O33" s="59">
        <f>O30-O32</f>
        <v>1432.3400000000001</v>
      </c>
    </row>
    <row r="34" spans="1:15" ht="19.5" x14ac:dyDescent="0.2">
      <c r="A34" s="194" t="s">
        <v>7</v>
      </c>
      <c r="B34" s="194"/>
      <c r="C34" s="194"/>
      <c r="D34" s="194"/>
      <c r="E34" s="194"/>
      <c r="F34" s="194"/>
      <c r="G34" s="194"/>
      <c r="H34" s="194"/>
      <c r="I34" s="194"/>
      <c r="J34" s="194"/>
      <c r="K34" s="194"/>
      <c r="L34" s="194"/>
      <c r="M34" s="194"/>
      <c r="N34" s="194"/>
      <c r="O34" s="106">
        <f>M33+N33+O33</f>
        <v>1594.5400000000002</v>
      </c>
    </row>
    <row r="35" spans="1:15" x14ac:dyDescent="0.2">
      <c r="A35" s="60"/>
      <c r="B35" s="60"/>
      <c r="C35" s="60"/>
      <c r="D35" s="5" t="s">
        <v>4</v>
      </c>
    </row>
    <row r="36" spans="1:15" x14ac:dyDescent="0.2">
      <c r="A36" s="65"/>
      <c r="B36" s="65"/>
      <c r="C36" s="65"/>
      <c r="D36" s="5" t="s">
        <v>38</v>
      </c>
    </row>
  </sheetData>
  <mergeCells count="22">
    <mergeCell ref="B6:K6"/>
    <mergeCell ref="D8:K8"/>
    <mergeCell ref="C3:I3"/>
    <mergeCell ref="J3:K3"/>
    <mergeCell ref="C4:I5"/>
    <mergeCell ref="J4:J5"/>
    <mergeCell ref="A33:K33"/>
    <mergeCell ref="A34:N34"/>
    <mergeCell ref="B1:O1"/>
    <mergeCell ref="A2:O2"/>
    <mergeCell ref="A30:K30"/>
    <mergeCell ref="A32:N32"/>
    <mergeCell ref="A31:N31"/>
    <mergeCell ref="A11:A17"/>
    <mergeCell ref="B17:K17"/>
    <mergeCell ref="C7:K7"/>
    <mergeCell ref="A18:A22"/>
    <mergeCell ref="B22:K22"/>
    <mergeCell ref="A23:A28"/>
    <mergeCell ref="B28:K28"/>
    <mergeCell ref="L3:O9"/>
    <mergeCell ref="B9:K9"/>
  </mergeCells>
  <pageMargins left="0.7" right="0.7" top="0.75" bottom="0.75" header="0.3" footer="0.3"/>
  <pageSetup paperSize="9"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Appoggio!$C$2:$C$3</xm:f>
          </x14:formula1>
          <xm:sqref>K29</xm:sqref>
        </x14:dataValidation>
        <x14:dataValidation type="list" allowBlank="1" showInputMessage="1" showErrorMessage="1" xr:uid="{00000000-0002-0000-0900-000001000000}">
          <x14:formula1>
            <xm:f>Appoggio!$D$2:$D$3</xm:f>
          </x14:formula1>
          <xm:sqref>J4:J5</xm:sqref>
        </x14:dataValidation>
        <x14:dataValidation type="list" allowBlank="1" showInputMessage="1" showErrorMessage="1" xr:uid="{00000000-0002-0000-0900-000002000000}">
          <x14:formula1>
            <xm:f>Appoggio!$A$2:$A$5</xm:f>
          </x14:formula1>
          <xm:sqref>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49</vt:i4>
      </vt:variant>
      <vt:variant>
        <vt:lpstr>Intervalli denominati</vt:lpstr>
      </vt:variant>
      <vt:variant>
        <vt:i4>67</vt:i4>
      </vt:variant>
    </vt:vector>
  </HeadingPairs>
  <TitlesOfParts>
    <vt:vector size="116" baseType="lpstr">
      <vt:lpstr>INTESTAZIONE</vt:lpstr>
      <vt:lpstr>P.I. indennità mensile h2o</vt:lpstr>
      <vt:lpstr>P.I. indennità mensile fgn</vt:lpstr>
      <vt:lpstr>3</vt:lpstr>
      <vt:lpstr>4</vt:lpstr>
      <vt:lpstr>5</vt:lpstr>
      <vt:lpstr>6</vt:lpstr>
      <vt:lpstr>7</vt:lpstr>
      <vt:lpstr>8</vt:lpstr>
      <vt:lpstr>9</vt:lpstr>
      <vt:lpstr>10</vt:lpstr>
      <vt:lpstr>13</vt:lpstr>
      <vt:lpstr>11</vt:lpstr>
      <vt:lpstr>12</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Servizi </vt:lpstr>
      <vt:lpstr>Autocert. corretta esecuzione</vt:lpstr>
      <vt:lpstr>Riassuntivo mese</vt:lpstr>
      <vt:lpstr>Sommario RC_MA24</vt:lpstr>
      <vt:lpstr>Sommario RC_MF24</vt:lpstr>
      <vt:lpstr>Indicazioni di fatturazione</vt:lpstr>
      <vt:lpstr>EPU </vt:lpstr>
      <vt:lpstr>Appoggio</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'5'!Area_stampa</vt:lpstr>
      <vt:lpstr>'6'!Area_stampa</vt:lpstr>
      <vt:lpstr>'7'!Area_stampa</vt:lpstr>
      <vt:lpstr>'8'!Area_stampa</vt:lpstr>
      <vt:lpstr>'9'!Area_stampa</vt:lpstr>
      <vt:lpstr>'Autocert. corretta esecuzione'!Area_stampa</vt:lpstr>
      <vt:lpstr>'Indicazioni di fatturazione'!Area_stampa</vt:lpstr>
      <vt:lpstr>INTESTAZIONE!Area_stampa</vt:lpstr>
      <vt:lpstr>'P.I. indennità mensile fgn'!Area_stampa</vt:lpstr>
      <vt:lpstr>'P.I. indennità mensile h2o'!Area_stampa</vt:lpstr>
      <vt:lpstr>'Riassuntivo mese'!Area_stampa</vt:lpstr>
      <vt:lpstr>'Servizi '!Area_stampa</vt:lpstr>
      <vt:lpstr>'Sommario RC_MA24'!Area_stampa</vt:lpstr>
      <vt:lpstr>'Sommario RC_MF24'!Area_stampa</vt:lpstr>
      <vt:lpstr>moa</vt:lpstr>
      <vt:lpstr>mof</vt:lpstr>
      <vt:lpstr>msa</vt:lpstr>
      <vt:lpstr>msf</vt:lpstr>
      <vt:lpstr>Ribasso</vt:lpstr>
      <vt:lpstr>TOTALE1</vt:lpstr>
      <vt:lpstr>TOTALE10</vt:lpstr>
      <vt:lpstr>TOTALE11</vt:lpstr>
      <vt:lpstr>TOTALE12</vt:lpstr>
      <vt:lpstr>TOTALE13</vt:lpstr>
      <vt:lpstr>TOTALE14</vt:lpstr>
      <vt:lpstr>TOTALE15</vt:lpstr>
      <vt:lpstr>TOTALE18</vt:lpstr>
      <vt:lpstr>TOTALE2</vt:lpstr>
      <vt:lpstr>TOTALE3</vt:lpstr>
      <vt:lpstr>TOTALE4</vt:lpstr>
      <vt:lpstr>TOTALE5</vt:lpstr>
      <vt:lpstr>TOTALE6</vt:lpstr>
      <vt:lpstr>TOTALE7</vt:lpstr>
      <vt:lpstr>TOTALE9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Giordano</dc:creator>
  <cp:lastModifiedBy>Jessica Giordano</cp:lastModifiedBy>
  <cp:lastPrinted>2024-03-25T08:59:04Z</cp:lastPrinted>
  <dcterms:created xsi:type="dcterms:W3CDTF">2015-06-05T18:19:34Z</dcterms:created>
  <dcterms:modified xsi:type="dcterms:W3CDTF">2024-09-02T14:38:51Z</dcterms:modified>
</cp:coreProperties>
</file>